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.S.PT ROYAL\AS Actus Mail &amp;Newsletter\MATCH PLAY PRINTEMPS\"/>
    </mc:Choice>
  </mc:AlternateContent>
  <xr:revisionPtr revIDLastSave="0" documentId="13_ncr:1_{5EDD1BF9-0035-4639-A36F-3F2A6FF8C937}" xr6:coauthVersionLast="46" xr6:coauthVersionMax="46" xr10:uidLastSave="{00000000-0000-0000-0000-000000000000}"/>
  <bookViews>
    <workbookView xWindow="-120" yWindow="-120" windowWidth="24240" windowHeight="13140" tabRatio="533" xr2:uid="{00000000-000D-0000-FFFF-FFFF00000000}"/>
  </bookViews>
  <sheets>
    <sheet name=" brouillons" sheetId="2" r:id="rId1"/>
    <sheet name="D" sheetId="4" r:id="rId2"/>
    <sheet name="H" sheetId="5" r:id="rId3"/>
    <sheet name="calculs AR" sheetId="13" r:id="rId4"/>
    <sheet name="PRIZES" sheetId="21" r:id="rId5"/>
    <sheet name="T1 FINAL" sheetId="15" r:id="rId6"/>
    <sheet name="T A" sheetId="16" r:id="rId7"/>
    <sheet name="T B" sheetId="17" r:id="rId8"/>
    <sheet name="Card (2)" sheetId="20" r:id="rId9"/>
    <sheet name="T1 FINAL (2)" sheetId="22" r:id="rId10"/>
  </sheets>
  <definedNames>
    <definedName name="_xlnm.Print_Area" localSheetId="0">' brouillons'!#REF!</definedName>
    <definedName name="_xlnm.Print_Area" localSheetId="8">'Card (2)'!$C$2:$Z$18</definedName>
    <definedName name="_xlnm.Print_Area" localSheetId="4">PRIZES!$C$2:$H$36</definedName>
    <definedName name="_xlnm.Print_Area" localSheetId="6">'T A'!$I$4:$M$57</definedName>
    <definedName name="_xlnm.Print_Area" localSheetId="5">'T1 FINAL'!$B$33:$F$38</definedName>
    <definedName name="_xlnm.Print_Area" localSheetId="9">'T1 FINAL (2)'!$L$6:$P$45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9" i="2" l="1"/>
  <c r="N269" i="2" s="1"/>
  <c r="M271" i="2"/>
  <c r="N271" i="2" s="1"/>
  <c r="M272" i="2"/>
  <c r="N272" i="2" s="1"/>
  <c r="M268" i="2"/>
  <c r="M46" i="16"/>
  <c r="O17" i="15"/>
  <c r="N17" i="15"/>
  <c r="E38" i="15"/>
  <c r="F38" i="15" s="1"/>
  <c r="M20" i="20"/>
  <c r="M19" i="20"/>
  <c r="H19" i="20"/>
  <c r="N5" i="17"/>
  <c r="N4" i="17"/>
  <c r="O48" i="22"/>
  <c r="O11" i="22"/>
  <c r="O10" i="22"/>
  <c r="G42" i="22"/>
  <c r="G35" i="22"/>
  <c r="M12" i="16"/>
  <c r="M14" i="16"/>
  <c r="W437" i="2"/>
  <c r="W434" i="2"/>
  <c r="W431" i="2"/>
  <c r="W428" i="2"/>
  <c r="W425" i="2"/>
  <c r="W422" i="2"/>
  <c r="W419" i="2"/>
  <c r="W416" i="2"/>
  <c r="W413" i="2"/>
  <c r="W410" i="2"/>
  <c r="W407" i="2"/>
  <c r="W404" i="2"/>
  <c r="W401" i="2"/>
  <c r="W398" i="2"/>
  <c r="W395" i="2"/>
  <c r="W392" i="2"/>
  <c r="W389" i="2"/>
  <c r="W386" i="2"/>
  <c r="W383" i="2"/>
  <c r="W380" i="2"/>
  <c r="W377" i="2"/>
  <c r="W374" i="2"/>
  <c r="W371" i="2"/>
  <c r="W368" i="2"/>
  <c r="O35" i="22"/>
  <c r="O34" i="22"/>
  <c r="O21" i="22"/>
  <c r="G73" i="22"/>
  <c r="F73" i="22"/>
  <c r="G70" i="22"/>
  <c r="F70" i="22"/>
  <c r="F69" i="22"/>
  <c r="E66" i="22"/>
  <c r="F66" i="22" s="1"/>
  <c r="E65" i="22"/>
  <c r="F65" i="22" s="1"/>
  <c r="G63" i="22"/>
  <c r="F63" i="22"/>
  <c r="E63" i="22"/>
  <c r="E62" i="22"/>
  <c r="G59" i="22"/>
  <c r="F59" i="22"/>
  <c r="E59" i="22"/>
  <c r="F58" i="22"/>
  <c r="E56" i="22"/>
  <c r="G56" i="22" s="1"/>
  <c r="F55" i="22"/>
  <c r="E55" i="22"/>
  <c r="G52" i="22"/>
  <c r="F52" i="22"/>
  <c r="F51" i="22"/>
  <c r="E51" i="22"/>
  <c r="G49" i="22"/>
  <c r="F49" i="22"/>
  <c r="E48" i="22"/>
  <c r="E45" i="22"/>
  <c r="F45" i="22" s="1"/>
  <c r="F44" i="22"/>
  <c r="E44" i="22"/>
  <c r="G45" i="22" s="1"/>
  <c r="E42" i="22"/>
  <c r="F42" i="22" s="1"/>
  <c r="E41" i="22"/>
  <c r="E38" i="22"/>
  <c r="F38" i="22" s="1"/>
  <c r="F37" i="22"/>
  <c r="E37" i="22"/>
  <c r="G38" i="22" s="1"/>
  <c r="F35" i="22"/>
  <c r="E34" i="22"/>
  <c r="E31" i="22"/>
  <c r="G31" i="22" s="1"/>
  <c r="F30" i="22"/>
  <c r="E28" i="22"/>
  <c r="E27" i="22"/>
  <c r="G28" i="22" s="1"/>
  <c r="G24" i="22"/>
  <c r="F24" i="22"/>
  <c r="E23" i="22"/>
  <c r="F23" i="22" s="1"/>
  <c r="G21" i="22"/>
  <c r="F20" i="22"/>
  <c r="E20" i="22"/>
  <c r="F17" i="22"/>
  <c r="E17" i="22"/>
  <c r="E16" i="22"/>
  <c r="F16" i="22" s="1"/>
  <c r="G14" i="22"/>
  <c r="E14" i="22"/>
  <c r="F13" i="22"/>
  <c r="G10" i="22"/>
  <c r="F10" i="22"/>
  <c r="E10" i="22"/>
  <c r="F9" i="22"/>
  <c r="G7" i="22"/>
  <c r="F7" i="22"/>
  <c r="E7" i="22"/>
  <c r="E17" i="21"/>
  <c r="E19" i="21" s="1"/>
  <c r="G24" i="21"/>
  <c r="G23" i="21"/>
  <c r="H30" i="17"/>
  <c r="H27" i="17"/>
  <c r="H23" i="17"/>
  <c r="H20" i="17"/>
  <c r="H16" i="17"/>
  <c r="H13" i="17"/>
  <c r="H9" i="17"/>
  <c r="H6" i="17"/>
  <c r="G58" i="16"/>
  <c r="G55" i="16"/>
  <c r="G51" i="16"/>
  <c r="G48" i="16"/>
  <c r="G44" i="16"/>
  <c r="G41" i="16"/>
  <c r="G37" i="16"/>
  <c r="G34" i="16"/>
  <c r="G30" i="16"/>
  <c r="G27" i="16"/>
  <c r="G23" i="16"/>
  <c r="G20" i="16"/>
  <c r="G16" i="16"/>
  <c r="G13" i="16"/>
  <c r="G9" i="16"/>
  <c r="G6" i="16"/>
  <c r="M33" i="16"/>
  <c r="M32" i="16"/>
  <c r="M18" i="16"/>
  <c r="G3" i="20"/>
  <c r="H3" i="20" s="1"/>
  <c r="I3" i="20" s="1"/>
  <c r="J3" i="20" s="1"/>
  <c r="K3" i="20" s="1"/>
  <c r="L3" i="20" s="1"/>
  <c r="M3" i="20" s="1"/>
  <c r="N3" i="20" s="1"/>
  <c r="P3" i="20" s="1"/>
  <c r="Q3" i="20" s="1"/>
  <c r="R3" i="20" s="1"/>
  <c r="S3" i="20" s="1"/>
  <c r="T3" i="20" s="1"/>
  <c r="U3" i="20" s="1"/>
  <c r="V3" i="20" s="1"/>
  <c r="W3" i="20" s="1"/>
  <c r="X3" i="20" s="1"/>
  <c r="G19" i="17"/>
  <c r="G14" i="17"/>
  <c r="G11" i="17"/>
  <c r="G29" i="17"/>
  <c r="G26" i="17"/>
  <c r="G25" i="17"/>
  <c r="G8" i="17"/>
  <c r="G7" i="17"/>
  <c r="G5" i="17"/>
  <c r="G73" i="15"/>
  <c r="F54" i="16"/>
  <c r="F53" i="16"/>
  <c r="F7" i="16"/>
  <c r="F43" i="16"/>
  <c r="F42" i="16"/>
  <c r="F26" i="16"/>
  <c r="F25" i="16"/>
  <c r="F22" i="16"/>
  <c r="F21" i="16"/>
  <c r="F50" i="16"/>
  <c r="F12" i="16"/>
  <c r="F15" i="16"/>
  <c r="F14" i="16"/>
  <c r="F46" i="16"/>
  <c r="F33" i="16"/>
  <c r="F32" i="16"/>
  <c r="F18" i="16"/>
  <c r="G70" i="15"/>
  <c r="F73" i="15"/>
  <c r="F70" i="15"/>
  <c r="F69" i="15"/>
  <c r="E66" i="15"/>
  <c r="F66" i="15" s="1"/>
  <c r="E65" i="15"/>
  <c r="F65" i="15" s="1"/>
  <c r="E63" i="15"/>
  <c r="F63" i="15" s="1"/>
  <c r="E62" i="15"/>
  <c r="E59" i="15"/>
  <c r="F59" i="15" s="1"/>
  <c r="F58" i="15"/>
  <c r="E56" i="15"/>
  <c r="E55" i="15"/>
  <c r="F55" i="15" s="1"/>
  <c r="F52" i="15"/>
  <c r="E51" i="15"/>
  <c r="F51" i="15" s="1"/>
  <c r="F49" i="15"/>
  <c r="E48" i="15"/>
  <c r="G49" i="15" s="1"/>
  <c r="E45" i="15"/>
  <c r="F45" i="15" s="1"/>
  <c r="E44" i="15"/>
  <c r="F44" i="15" s="1"/>
  <c r="E42" i="15"/>
  <c r="F42" i="15" s="1"/>
  <c r="E41" i="15"/>
  <c r="E37" i="15"/>
  <c r="F37" i="15" s="1"/>
  <c r="F35" i="15"/>
  <c r="E34" i="15"/>
  <c r="G35" i="15" s="1"/>
  <c r="E31" i="15"/>
  <c r="F31" i="15" s="1"/>
  <c r="F30" i="15"/>
  <c r="E28" i="15"/>
  <c r="E27" i="15"/>
  <c r="F24" i="15"/>
  <c r="E23" i="15"/>
  <c r="F23" i="15" s="1"/>
  <c r="E20" i="15"/>
  <c r="F20" i="15" s="1"/>
  <c r="E17" i="15"/>
  <c r="F17" i="15" s="1"/>
  <c r="E16" i="15"/>
  <c r="F16" i="15" s="1"/>
  <c r="E14" i="15"/>
  <c r="G14" i="15" s="1"/>
  <c r="F13" i="15"/>
  <c r="E10" i="15"/>
  <c r="F10" i="15" s="1"/>
  <c r="F9" i="15"/>
  <c r="E7" i="15"/>
  <c r="F7" i="15" s="1"/>
  <c r="N346" i="2"/>
  <c r="N286" i="2"/>
  <c r="M287" i="2"/>
  <c r="M289" i="2"/>
  <c r="N289" i="2" s="1"/>
  <c r="M290" i="2"/>
  <c r="N290" i="2" s="1"/>
  <c r="N282" i="2"/>
  <c r="M280" i="2"/>
  <c r="N280" i="2" s="1"/>
  <c r="N343" i="2"/>
  <c r="N342" i="2"/>
  <c r="M339" i="2"/>
  <c r="N339" i="2" s="1"/>
  <c r="M338" i="2"/>
  <c r="N338" i="2" s="1"/>
  <c r="M336" i="2"/>
  <c r="N336" i="2" s="1"/>
  <c r="M335" i="2"/>
  <c r="M332" i="2"/>
  <c r="N332" i="2" s="1"/>
  <c r="N331" i="2"/>
  <c r="M329" i="2"/>
  <c r="M328" i="2"/>
  <c r="N328" i="2" s="1"/>
  <c r="N325" i="2"/>
  <c r="M324" i="2"/>
  <c r="N324" i="2" s="1"/>
  <c r="N322" i="2"/>
  <c r="M321" i="2"/>
  <c r="M318" i="2"/>
  <c r="N318" i="2" s="1"/>
  <c r="M317" i="2"/>
  <c r="N317" i="2" s="1"/>
  <c r="M315" i="2"/>
  <c r="N315" i="2" s="1"/>
  <c r="M314" i="2"/>
  <c r="M311" i="2"/>
  <c r="N311" i="2" s="1"/>
  <c r="M310" i="2"/>
  <c r="N310" i="2" s="1"/>
  <c r="N308" i="2"/>
  <c r="M307" i="2"/>
  <c r="M304" i="2"/>
  <c r="N304" i="2" s="1"/>
  <c r="N303" i="2"/>
  <c r="M301" i="2"/>
  <c r="M300" i="2"/>
  <c r="N297" i="2"/>
  <c r="M296" i="2"/>
  <c r="N296" i="2" s="1"/>
  <c r="M293" i="2"/>
  <c r="N293" i="2" s="1"/>
  <c r="M283" i="2"/>
  <c r="N283" i="2" s="1"/>
  <c r="N262" i="2"/>
  <c r="N259" i="2"/>
  <c r="N258" i="2"/>
  <c r="J52" i="13"/>
  <c r="J51" i="13"/>
  <c r="J50" i="13"/>
  <c r="J49" i="13"/>
  <c r="N213" i="2"/>
  <c r="I12" i="13"/>
  <c r="I10" i="13"/>
  <c r="I8" i="13"/>
  <c r="I6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C8" i="13"/>
  <c r="C9" i="13" s="1"/>
  <c r="C10" i="13" s="1"/>
  <c r="C11" i="13" s="1"/>
  <c r="C12" i="13" s="1"/>
  <c r="C13" i="13" s="1"/>
  <c r="C14" i="13" s="1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7" i="13"/>
  <c r="C6" i="13"/>
  <c r="G38" i="15" l="1"/>
  <c r="G28" i="15"/>
  <c r="G42" i="15"/>
  <c r="G63" i="15"/>
  <c r="G21" i="15"/>
  <c r="G56" i="15"/>
  <c r="G52" i="15"/>
  <c r="G17" i="15"/>
  <c r="G59" i="15"/>
  <c r="G7" i="15"/>
  <c r="G10" i="15"/>
  <c r="G24" i="15"/>
  <c r="G66" i="15"/>
  <c r="G45" i="15"/>
  <c r="G31" i="15"/>
  <c r="G17" i="22"/>
  <c r="F31" i="22"/>
  <c r="G66" i="22"/>
  <c r="M196" i="2"/>
  <c r="N195" i="2"/>
  <c r="M252" i="2"/>
  <c r="N252" i="2" s="1"/>
  <c r="M251" i="2"/>
  <c r="M255" i="2"/>
  <c r="N255" i="2" s="1"/>
  <c r="M254" i="2"/>
  <c r="N254" i="2" s="1"/>
  <c r="M248" i="2"/>
  <c r="N248" i="2" s="1"/>
  <c r="N247" i="2"/>
  <c r="M245" i="2"/>
  <c r="M244" i="2"/>
  <c r="N244" i="2" s="1"/>
  <c r="N241" i="2"/>
  <c r="M240" i="2"/>
  <c r="N240" i="2" s="1"/>
  <c r="N238" i="2"/>
  <c r="M237" i="2"/>
  <c r="M234" i="2"/>
  <c r="N234" i="2" s="1"/>
  <c r="M233" i="2"/>
  <c r="N233" i="2" s="1"/>
  <c r="M231" i="2"/>
  <c r="N231" i="2" s="1"/>
  <c r="M230" i="2"/>
  <c r="M227" i="2"/>
  <c r="N227" i="2" s="1"/>
  <c r="M226" i="2"/>
  <c r="N226" i="2" s="1"/>
  <c r="N224" i="2"/>
  <c r="M223" i="2"/>
  <c r="M220" i="2"/>
  <c r="N220" i="2" s="1"/>
  <c r="N219" i="2"/>
  <c r="M217" i="2"/>
  <c r="M216" i="2"/>
  <c r="M212" i="2"/>
  <c r="N212" i="2" s="1"/>
  <c r="M209" i="2"/>
  <c r="N209" i="2" s="1"/>
  <c r="M206" i="2"/>
  <c r="N206" i="2" s="1"/>
  <c r="N205" i="2"/>
  <c r="M203" i="2"/>
  <c r="M202" i="2"/>
  <c r="N202" i="2" s="1"/>
  <c r="M199" i="2"/>
  <c r="N199" i="2" s="1"/>
  <c r="M198" i="2"/>
  <c r="N198" i="2" s="1"/>
  <c r="M192" i="2"/>
  <c r="N192" i="2" s="1"/>
  <c r="N191" i="2"/>
  <c r="M189" i="2"/>
  <c r="N189" i="2" s="1"/>
  <c r="M188" i="2"/>
  <c r="M183" i="2"/>
  <c r="N183" i="2" s="1"/>
  <c r="M182" i="2"/>
  <c r="N182" i="2" s="1"/>
  <c r="M180" i="2"/>
  <c r="M179" i="2"/>
  <c r="N179" i="2" s="1"/>
  <c r="M176" i="2"/>
  <c r="N176" i="2" s="1"/>
  <c r="M175" i="2"/>
  <c r="N175" i="2" s="1"/>
  <c r="M173" i="2"/>
  <c r="M172" i="2"/>
  <c r="N172" i="2" s="1"/>
  <c r="M169" i="2"/>
  <c r="N169" i="2" s="1"/>
  <c r="M168" i="2"/>
  <c r="N168" i="2" s="1"/>
  <c r="M166" i="2"/>
  <c r="M165" i="2"/>
  <c r="N165" i="2" s="1"/>
  <c r="M162" i="2"/>
  <c r="N162" i="2" s="1"/>
  <c r="M161" i="2"/>
  <c r="N161" i="2" s="1"/>
  <c r="M159" i="2"/>
  <c r="N159" i="2" s="1"/>
  <c r="M158" i="2"/>
  <c r="M155" i="2"/>
  <c r="N155" i="2" s="1"/>
  <c r="M154" i="2"/>
  <c r="N154" i="2" s="1"/>
  <c r="M152" i="2"/>
  <c r="N152" i="2" s="1"/>
  <c r="M151" i="2"/>
  <c r="M148" i="2"/>
  <c r="N148" i="2" s="1"/>
  <c r="M147" i="2"/>
  <c r="N147" i="2" s="1"/>
  <c r="M145" i="2"/>
  <c r="N145" i="2" s="1"/>
  <c r="M144" i="2"/>
  <c r="M141" i="2"/>
  <c r="N141" i="2" s="1"/>
  <c r="M140" i="2"/>
  <c r="N140" i="2" s="1"/>
  <c r="M138" i="2"/>
  <c r="M137" i="2"/>
  <c r="M134" i="2"/>
  <c r="N134" i="2" s="1"/>
  <c r="M133" i="2"/>
  <c r="N133" i="2" s="1"/>
  <c r="M131" i="2"/>
  <c r="M130" i="2"/>
  <c r="N130" i="2" s="1"/>
  <c r="M127" i="2"/>
  <c r="N127" i="2" s="1"/>
  <c r="M126" i="2"/>
  <c r="N126" i="2" s="1"/>
  <c r="M124" i="2"/>
  <c r="M123" i="2"/>
  <c r="N123" i="2" s="1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96" i="2"/>
  <c r="N96" i="2" s="1"/>
  <c r="M95" i="2"/>
  <c r="N95" i="2" s="1"/>
  <c r="M93" i="2"/>
  <c r="M92" i="2"/>
  <c r="N92" i="2" s="1"/>
  <c r="M89" i="2"/>
  <c r="N89" i="2" s="1"/>
  <c r="M88" i="2"/>
  <c r="N88" i="2" s="1"/>
  <c r="M86" i="2"/>
  <c r="M85" i="2"/>
  <c r="N85" i="2" s="1"/>
  <c r="M82" i="2"/>
  <c r="N82" i="2" s="1"/>
  <c r="M81" i="2"/>
  <c r="N81" i="2" s="1"/>
  <c r="M79" i="2"/>
  <c r="N79" i="2" s="1"/>
  <c r="M78" i="2"/>
  <c r="M75" i="2"/>
  <c r="N75" i="2" s="1"/>
  <c r="M74" i="2"/>
  <c r="N74" i="2" s="1"/>
  <c r="M72" i="2"/>
  <c r="N72" i="2" s="1"/>
  <c r="M71" i="2"/>
  <c r="M68" i="2"/>
  <c r="N68" i="2" s="1"/>
  <c r="M67" i="2"/>
  <c r="N67" i="2" s="1"/>
  <c r="M65" i="2"/>
  <c r="N65" i="2" s="1"/>
  <c r="M64" i="2"/>
  <c r="M61" i="2"/>
  <c r="N61" i="2" s="1"/>
  <c r="M60" i="2"/>
  <c r="N60" i="2" s="1"/>
  <c r="M58" i="2"/>
  <c r="M57" i="2"/>
  <c r="M54" i="2"/>
  <c r="N54" i="2" s="1"/>
  <c r="M53" i="2"/>
  <c r="N53" i="2" s="1"/>
  <c r="M51" i="2"/>
  <c r="M50" i="2"/>
  <c r="N50" i="2" s="1"/>
  <c r="M47" i="2"/>
  <c r="N47" i="2" s="1"/>
  <c r="M46" i="2"/>
  <c r="N46" i="2" s="1"/>
  <c r="M44" i="2"/>
  <c r="M43" i="2"/>
  <c r="N43" i="2" s="1"/>
  <c r="M40" i="2"/>
  <c r="N40" i="2" s="1"/>
  <c r="M39" i="2"/>
  <c r="N39" i="2" s="1"/>
  <c r="M37" i="2"/>
  <c r="N37" i="2" s="1"/>
  <c r="M33" i="2"/>
  <c r="N33" i="2" s="1"/>
  <c r="M32" i="2"/>
  <c r="N32" i="2" s="1"/>
  <c r="M30" i="2"/>
  <c r="N30" i="2" s="1"/>
  <c r="M29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5" i="2"/>
  <c r="M4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3" i="2"/>
  <c r="E72" i="2"/>
  <c r="E66" i="2"/>
  <c r="E63" i="2"/>
  <c r="E62" i="2"/>
  <c r="E60" i="2"/>
  <c r="E59" i="2"/>
  <c r="E56" i="2"/>
  <c r="E57" i="2"/>
  <c r="E54" i="2"/>
  <c r="E53" i="2"/>
  <c r="E39" i="2"/>
  <c r="E50" i="2"/>
  <c r="E51" i="2"/>
  <c r="E47" i="2"/>
  <c r="E48" i="2"/>
  <c r="E45" i="2"/>
  <c r="E44" i="2"/>
  <c r="E15" i="2"/>
  <c r="E33" i="2"/>
  <c r="E42" i="2"/>
  <c r="E41" i="2"/>
  <c r="E38" i="2"/>
  <c r="E21" i="2"/>
  <c r="E30" i="2"/>
  <c r="F57" i="2" l="1"/>
  <c r="F54" i="2"/>
  <c r="F60" i="2"/>
  <c r="F48" i="2"/>
  <c r="F51" i="2"/>
  <c r="F42" i="2"/>
  <c r="F45" i="2"/>
  <c r="E36" i="2"/>
  <c r="E35" i="2"/>
  <c r="E32" i="2"/>
  <c r="F33" i="2" s="1"/>
  <c r="E29" i="2"/>
  <c r="F30" i="2" s="1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24" i="2"/>
  <c r="E27" i="2"/>
  <c r="E26" i="2"/>
  <c r="E20" i="2"/>
  <c r="F21" i="2" s="1"/>
  <c r="E18" i="2"/>
  <c r="E17" i="2"/>
  <c r="E14" i="2"/>
  <c r="E11" i="2"/>
  <c r="E6" i="2"/>
  <c r="E23" i="2"/>
  <c r="E12" i="2"/>
  <c r="E9" i="2"/>
  <c r="E8" i="2"/>
  <c r="E5" i="2"/>
  <c r="F9" i="2" l="1"/>
  <c r="F12" i="2"/>
  <c r="F36" i="2"/>
  <c r="F6" i="2"/>
  <c r="F24" i="2"/>
  <c r="F18" i="2"/>
  <c r="F27" i="2"/>
  <c r="F15" i="2"/>
  <c r="F39" i="2"/>
</calcChain>
</file>

<file path=xl/sharedStrings.xml><?xml version="1.0" encoding="utf-8"?>
<sst xmlns="http://schemas.openxmlformats.org/spreadsheetml/2006/main" count="3284" uniqueCount="964">
  <si>
    <t xml:space="preserve">Pierre </t>
  </si>
  <si>
    <t>LORIEDO</t>
  </si>
  <si>
    <t>Françoise</t>
  </si>
  <si>
    <t xml:space="preserve">Corinne </t>
  </si>
  <si>
    <t>OUVRARD</t>
  </si>
  <si>
    <t>Pierre-Louis</t>
  </si>
  <si>
    <t>Margriet</t>
  </si>
  <si>
    <t>SIGWALT</t>
  </si>
  <si>
    <t>Marie-Pierre</t>
  </si>
  <si>
    <t>NUM</t>
  </si>
  <si>
    <t>Prénom</t>
  </si>
  <si>
    <t>NOM</t>
  </si>
  <si>
    <t>INDX</t>
  </si>
  <si>
    <t>Jacques</t>
  </si>
  <si>
    <t>VERPEAUX</t>
  </si>
  <si>
    <t>Bruno</t>
  </si>
  <si>
    <t>FABRE</t>
  </si>
  <si>
    <t>Olivier</t>
  </si>
  <si>
    <t>REYNAUD</t>
  </si>
  <si>
    <t>BLERIOT</t>
  </si>
  <si>
    <t>Jean-Baptiste</t>
  </si>
  <si>
    <t>GAGLIARDI</t>
  </si>
  <si>
    <t xml:space="preserve">Joan </t>
  </si>
  <si>
    <t>CHAMARY</t>
  </si>
  <si>
    <t>Remy</t>
  </si>
  <si>
    <t>TORNER</t>
  </si>
  <si>
    <t>Alain</t>
  </si>
  <si>
    <t>RAULT</t>
  </si>
  <si>
    <t>HCP F</t>
  </si>
  <si>
    <t>134/113</t>
  </si>
  <si>
    <t>HCP H</t>
  </si>
  <si>
    <t>144/113</t>
  </si>
  <si>
    <t>HCP</t>
  </si>
  <si>
    <t>Michele</t>
  </si>
  <si>
    <t>PICCA</t>
  </si>
  <si>
    <t>Jean-Louis</t>
  </si>
  <si>
    <t>BILHOU</t>
  </si>
  <si>
    <t>DESBOUVRIE</t>
  </si>
  <si>
    <t>LICENCE</t>
  </si>
  <si>
    <t>PRENOM</t>
  </si>
  <si>
    <t>AGE</t>
  </si>
  <si>
    <t>DTE_NAISS</t>
  </si>
  <si>
    <t>CATEGORIE_AGE</t>
  </si>
  <si>
    <t>IDX</t>
  </si>
  <si>
    <t>DATE_IDX</t>
  </si>
  <si>
    <t>EMAIL</t>
  </si>
  <si>
    <t>MOBILE</t>
  </si>
  <si>
    <t>GALAUP</t>
  </si>
  <si>
    <t>Anne-Carole</t>
  </si>
  <si>
    <t>VETERAN  F</t>
  </si>
  <si>
    <t>23.2</t>
  </si>
  <si>
    <t>acgalaup@gmail.com</t>
  </si>
  <si>
    <t>ENFOUX-BONFANTI</t>
  </si>
  <si>
    <t>Amélie</t>
  </si>
  <si>
    <t>MID AMATEUR F</t>
  </si>
  <si>
    <t>18.9</t>
  </si>
  <si>
    <t>aenfoux@hotmail.fr</t>
  </si>
  <si>
    <t>06 68 65 77 85</t>
  </si>
  <si>
    <t>ESTIVALET</t>
  </si>
  <si>
    <t>Marie-Dominique</t>
  </si>
  <si>
    <t>54.0</t>
  </si>
  <si>
    <t>alain.estivalet@orange.fr</t>
  </si>
  <si>
    <t>MATHIEU</t>
  </si>
  <si>
    <t>Sylvie</t>
  </si>
  <si>
    <t>SENIOR F</t>
  </si>
  <si>
    <t>27.0</t>
  </si>
  <si>
    <t>alain.martinez021@orange.fr</t>
  </si>
  <si>
    <t>DI GIOVANNI</t>
  </si>
  <si>
    <t>Anne-Marie</t>
  </si>
  <si>
    <t>21.7</t>
  </si>
  <si>
    <t>amtiberi@orange.fr</t>
  </si>
  <si>
    <t>GURSEL</t>
  </si>
  <si>
    <t>Ayché</t>
  </si>
  <si>
    <t>23.9</t>
  </si>
  <si>
    <t>angursel@gmail.com</t>
  </si>
  <si>
    <t>CAVALIER</t>
  </si>
  <si>
    <t>Anne</t>
  </si>
  <si>
    <t>24.7</t>
  </si>
  <si>
    <t>anne.cavalier13@gmail.com</t>
  </si>
  <si>
    <t>VILHET-ROUMANILLE</t>
  </si>
  <si>
    <t>37.7</t>
  </si>
  <si>
    <t>anne.vilhet@gmail.com</t>
  </si>
  <si>
    <t>ROUMANILLE</t>
  </si>
  <si>
    <t>Flore</t>
  </si>
  <si>
    <t>BENJAMIN 2</t>
  </si>
  <si>
    <t>51.3</t>
  </si>
  <si>
    <t>WASMER</t>
  </si>
  <si>
    <t>Annick</t>
  </si>
  <si>
    <t>26.7</t>
  </si>
  <si>
    <t>annick@wasmer.fr</t>
  </si>
  <si>
    <t>POUCHOU</t>
  </si>
  <si>
    <t>42.3</t>
  </si>
  <si>
    <t>annickpouchou@orange.fr</t>
  </si>
  <si>
    <t>DE SAMBI</t>
  </si>
  <si>
    <t>Annyck</t>
  </si>
  <si>
    <t>37.9</t>
  </si>
  <si>
    <t>annyck.desambi@orange.fr</t>
  </si>
  <si>
    <t>DELAGARDE</t>
  </si>
  <si>
    <t>Audrey</t>
  </si>
  <si>
    <t>9.9</t>
  </si>
  <si>
    <t>audreyetalexis@yahoo.fr</t>
  </si>
  <si>
    <t>BAUZIL</t>
  </si>
  <si>
    <t>Béatrice</t>
  </si>
  <si>
    <t>47.0</t>
  </si>
  <si>
    <t>beatrice.bauzil@wanadoo.fr</t>
  </si>
  <si>
    <t>DE CANDOLLE</t>
  </si>
  <si>
    <t>Beatriz</t>
  </si>
  <si>
    <t>15.8</t>
  </si>
  <si>
    <t>beatrizdecandolle@vtx.ch</t>
  </si>
  <si>
    <t>BODSON-MARTIN</t>
  </si>
  <si>
    <t>Bernadette</t>
  </si>
  <si>
    <t>16.2</t>
  </si>
  <si>
    <t>bernadettebodson@msn.com</t>
  </si>
  <si>
    <t>CHABAS</t>
  </si>
  <si>
    <t>Laurie</t>
  </si>
  <si>
    <t>48.4</t>
  </si>
  <si>
    <t>bimmo@orange.fr</t>
  </si>
  <si>
    <t>BLANC</t>
  </si>
  <si>
    <t>blancpontroyal@orange.fr</t>
  </si>
  <si>
    <t>BLOT</t>
  </si>
  <si>
    <t>Micheline</t>
  </si>
  <si>
    <t>18.3</t>
  </si>
  <si>
    <t>blot3@wanadoo.fr</t>
  </si>
  <si>
    <t>ROBINSON</t>
  </si>
  <si>
    <t>Mara</t>
  </si>
  <si>
    <t>36.0</t>
  </si>
  <si>
    <t>boardoe@parismail.com</t>
  </si>
  <si>
    <t>JABOUILLE</t>
  </si>
  <si>
    <t>Martine</t>
  </si>
  <si>
    <t>32.0</t>
  </si>
  <si>
    <t>boulegues.mini@gmail.com</t>
  </si>
  <si>
    <t>ANDRES</t>
  </si>
  <si>
    <t>Brigitte</t>
  </si>
  <si>
    <t>28.0</t>
  </si>
  <si>
    <t>brigit.andres@orange.fr</t>
  </si>
  <si>
    <t>SALLES</t>
  </si>
  <si>
    <t>40.9</t>
  </si>
  <si>
    <t>brigitreize@msn.com</t>
  </si>
  <si>
    <t>VERON</t>
  </si>
  <si>
    <t>48.7</t>
  </si>
  <si>
    <t>brigitte.veron0458@orange.fr</t>
  </si>
  <si>
    <t>HAMBERSIN-STEVART</t>
  </si>
  <si>
    <t>33.2</t>
  </si>
  <si>
    <t>brstevart@hotmail.com</t>
  </si>
  <si>
    <t>BROCK</t>
  </si>
  <si>
    <t>Christiane</t>
  </si>
  <si>
    <t>31.7</t>
  </si>
  <si>
    <t>c.brock@wvfpv.de</t>
  </si>
  <si>
    <t>ANDERSON</t>
  </si>
  <si>
    <t>Carolyn</t>
  </si>
  <si>
    <t>16.1</t>
  </si>
  <si>
    <t>cairns2172@gmail.com</t>
  </si>
  <si>
    <t>ASTOUIN</t>
  </si>
  <si>
    <t>Jeanne</t>
  </si>
  <si>
    <t>POUSSIN 2</t>
  </si>
  <si>
    <t>24.1</t>
  </si>
  <si>
    <t>carinemery@yahoo.fr</t>
  </si>
  <si>
    <t>LAPIERRE</t>
  </si>
  <si>
    <t>Catherine</t>
  </si>
  <si>
    <t>17.6</t>
  </si>
  <si>
    <t>cath.lapierre@orange.fr</t>
  </si>
  <si>
    <t>GUENIN</t>
  </si>
  <si>
    <t>catherine.v.guenin@gmail.com</t>
  </si>
  <si>
    <t>CICHOCKI</t>
  </si>
  <si>
    <t>Chantal</t>
  </si>
  <si>
    <t>29.7</t>
  </si>
  <si>
    <t>chantal.cichocki@gmail.com</t>
  </si>
  <si>
    <t>CHARTIER</t>
  </si>
  <si>
    <t>Danièle</t>
  </si>
  <si>
    <t>42.5</t>
  </si>
  <si>
    <t>charamda@gamil.com</t>
  </si>
  <si>
    <t>JAUFFRET</t>
  </si>
  <si>
    <t>Sylvette</t>
  </si>
  <si>
    <t>31.5</t>
  </si>
  <si>
    <t>chateaupontroyal@wanadoo.fr</t>
  </si>
  <si>
    <t>LOOMAN</t>
  </si>
  <si>
    <t>Imelda</t>
  </si>
  <si>
    <t>13.0</t>
  </si>
  <si>
    <t>ci.looman@casema.nl</t>
  </si>
  <si>
    <t>VOISIN</t>
  </si>
  <si>
    <t>Claude-Michèle</t>
  </si>
  <si>
    <t>47.8</t>
  </si>
  <si>
    <t>cmvoisin@sfr.fr</t>
  </si>
  <si>
    <t>COCKENPOT</t>
  </si>
  <si>
    <t>Nathalie</t>
  </si>
  <si>
    <t>29.9</t>
  </si>
  <si>
    <t>cockenpot.nathalie@gmail.com</t>
  </si>
  <si>
    <t>MUELLER</t>
  </si>
  <si>
    <t>Colette</t>
  </si>
  <si>
    <t>49.6</t>
  </si>
  <si>
    <t>colette.muellerbeighau@yahoo.de</t>
  </si>
  <si>
    <t>VUICHARD</t>
  </si>
  <si>
    <t>24.8</t>
  </si>
  <si>
    <t>cvuichard@orange.fr</t>
  </si>
  <si>
    <t>RIZA</t>
  </si>
  <si>
    <t>Danielle</t>
  </si>
  <si>
    <t>52.5</t>
  </si>
  <si>
    <t>daniele.riza010@gmail.com</t>
  </si>
  <si>
    <t>JACOBS VAN MERLEN</t>
  </si>
  <si>
    <t>Dea</t>
  </si>
  <si>
    <t>25.8</t>
  </si>
  <si>
    <t>deajvm@hotmail.com</t>
  </si>
  <si>
    <t>DELAUNOIS</t>
  </si>
  <si>
    <t>Nadine</t>
  </si>
  <si>
    <t>delaunois.patrick@neuf.fr</t>
  </si>
  <si>
    <t>FLOREMONT</t>
  </si>
  <si>
    <t>Delphine</t>
  </si>
  <si>
    <t>19.4</t>
  </si>
  <si>
    <t>delrodalou@gmail.com</t>
  </si>
  <si>
    <t>RAVOUNA</t>
  </si>
  <si>
    <t>Evelyne</t>
  </si>
  <si>
    <t>35.0</t>
  </si>
  <si>
    <t>docjcr69@gmail.com</t>
  </si>
  <si>
    <t>GOFFART</t>
  </si>
  <si>
    <t>Dominique</t>
  </si>
  <si>
    <t>dogoff.huy@gmail.com</t>
  </si>
  <si>
    <t>GERBAULT</t>
  </si>
  <si>
    <t>24.5</t>
  </si>
  <si>
    <t>dominique.grand9@wanadoo.fr</t>
  </si>
  <si>
    <t>JEUFRAUX</t>
  </si>
  <si>
    <t>32.2</t>
  </si>
  <si>
    <t>dr.anne-jeufraux@wanadoo.fr</t>
  </si>
  <si>
    <t>DROUET</t>
  </si>
  <si>
    <t>Hélène</t>
  </si>
  <si>
    <t>drouet.ln@gmail.com</t>
  </si>
  <si>
    <t>ROYER DE MASSEY</t>
  </si>
  <si>
    <t>Elisabeth</t>
  </si>
  <si>
    <t>elisabeth.demassey@gmail.com</t>
  </si>
  <si>
    <t>LEYSENS-VANDAMME</t>
  </si>
  <si>
    <t>Fabienne</t>
  </si>
  <si>
    <t>13.8</t>
  </si>
  <si>
    <t>fabienne.bart@telenet.be</t>
  </si>
  <si>
    <t>FAVRE</t>
  </si>
  <si>
    <t>ffavre@socochim.ch</t>
  </si>
  <si>
    <t>HUMBLOT</t>
  </si>
  <si>
    <t>fr.humblot@gmail.com</t>
  </si>
  <si>
    <t>BATTINI</t>
  </si>
  <si>
    <t>Francine</t>
  </si>
  <si>
    <t>20.8</t>
  </si>
  <si>
    <t>france.bi@hotmail.fr</t>
  </si>
  <si>
    <t>VANLERBERGHE</t>
  </si>
  <si>
    <t>francine.vanlerberghe@live.fr</t>
  </si>
  <si>
    <t>AMAURIN</t>
  </si>
  <si>
    <t>33.1</t>
  </si>
  <si>
    <t>francoise.amaurin@gmail.com</t>
  </si>
  <si>
    <t>12.6</t>
  </si>
  <si>
    <t>francoise.reynaud7@free.fr</t>
  </si>
  <si>
    <t>DE SMEDT</t>
  </si>
  <si>
    <t>fvanderbeken10@gmail.com</t>
  </si>
  <si>
    <t>BISCARAT</t>
  </si>
  <si>
    <t>Geneviève</t>
  </si>
  <si>
    <t>g.biscarat@wanadoo.fr</t>
  </si>
  <si>
    <t>DALLONI</t>
  </si>
  <si>
    <t>39.0</t>
  </si>
  <si>
    <t>gene.dalloni@sfr.fr</t>
  </si>
  <si>
    <t>GEYER</t>
  </si>
  <si>
    <t>genevieve.geyer@laposte.net</t>
  </si>
  <si>
    <t>BONNET</t>
  </si>
  <si>
    <t>19.1</t>
  </si>
  <si>
    <t>gilbertbonnet13@gmail.com</t>
  </si>
  <si>
    <t>TERRISSE</t>
  </si>
  <si>
    <t>Ginette</t>
  </si>
  <si>
    <t>26.2</t>
  </si>
  <si>
    <t>ginetteterrisse@yahoo.fr</t>
  </si>
  <si>
    <t>JENNEQUIN</t>
  </si>
  <si>
    <t>41.3</t>
  </si>
  <si>
    <t>helene.bisbal@gmail.com</t>
  </si>
  <si>
    <t>FAHLBUSCH</t>
  </si>
  <si>
    <t>Lydia</t>
  </si>
  <si>
    <t>18.2</t>
  </si>
  <si>
    <t>helmut.fahlbusch@gmail.com</t>
  </si>
  <si>
    <t>HALEEN</t>
  </si>
  <si>
    <t>Iliana</t>
  </si>
  <si>
    <t>iliana.haleen@t-online.de</t>
  </si>
  <si>
    <t>GAUTHEREAU</t>
  </si>
  <si>
    <t>19.9</t>
  </si>
  <si>
    <t>info@gisone.fr</t>
  </si>
  <si>
    <t>MICHEL-MAGYAR</t>
  </si>
  <si>
    <t>Isabelle</t>
  </si>
  <si>
    <t>21.9</t>
  </si>
  <si>
    <t>isabelle.magyar@outlook.fr</t>
  </si>
  <si>
    <t>OK2013</t>
  </si>
  <si>
    <t>MARTIN</t>
  </si>
  <si>
    <t>12.9</t>
  </si>
  <si>
    <t>isabelle.martin900@orange.fr</t>
  </si>
  <si>
    <t>OK2016</t>
  </si>
  <si>
    <t>FILLE</t>
  </si>
  <si>
    <t>Jacqueline</t>
  </si>
  <si>
    <t>33.4</t>
  </si>
  <si>
    <t>jacqueline.devisme-fille@orange.fr</t>
  </si>
  <si>
    <t>HUGHES</t>
  </si>
  <si>
    <t>Jeanie</t>
  </si>
  <si>
    <t>jeanie.hughes@sky.com</t>
  </si>
  <si>
    <t>Joan</t>
  </si>
  <si>
    <t>joan.chamary@gmail.com</t>
  </si>
  <si>
    <t>DOSDANE</t>
  </si>
  <si>
    <t>Josette</t>
  </si>
  <si>
    <t>45.2</t>
  </si>
  <si>
    <t>josettedosdane@msn.com</t>
  </si>
  <si>
    <t>CHIOLERO</t>
  </si>
  <si>
    <t>Frédérique</t>
  </si>
  <si>
    <t>jrchiolero@worldcom.ch</t>
  </si>
  <si>
    <t>JOHANSSON</t>
  </si>
  <si>
    <t>Karin</t>
  </si>
  <si>
    <t>19.6</t>
  </si>
  <si>
    <t>karin@fixbordet.se</t>
  </si>
  <si>
    <t>BROLLIET</t>
  </si>
  <si>
    <t>Laure</t>
  </si>
  <si>
    <t>14.5</t>
  </si>
  <si>
    <t>laurebrolliet@gmail.com</t>
  </si>
  <si>
    <t>LE PENVEN</t>
  </si>
  <si>
    <t>Karine</t>
  </si>
  <si>
    <t>le-penven.karine@orange.fr</t>
  </si>
  <si>
    <t>PAGANELLI</t>
  </si>
  <si>
    <t>Magali</t>
  </si>
  <si>
    <t>31.3</t>
  </si>
  <si>
    <t>magalipag@gmail.com</t>
  </si>
  <si>
    <t>06 14 45 30 81</t>
  </si>
  <si>
    <t>VILHET</t>
  </si>
  <si>
    <t>Magaly</t>
  </si>
  <si>
    <t>44.4</t>
  </si>
  <si>
    <t>magaly.vilhet@orange.fr</t>
  </si>
  <si>
    <t>BLÉRIOT</t>
  </si>
  <si>
    <t>14.3</t>
  </si>
  <si>
    <t>mapibler@orange.fr</t>
  </si>
  <si>
    <t>CARGNINO</t>
  </si>
  <si>
    <t>Marie-Elisabeth</t>
  </si>
  <si>
    <t>19.0</t>
  </si>
  <si>
    <t>marie.medard@gmail.com</t>
  </si>
  <si>
    <t>REYNIER</t>
  </si>
  <si>
    <t>Marie-Claude</t>
  </si>
  <si>
    <t>marieclaude.esteve@orange.fr</t>
  </si>
  <si>
    <t>CRISTOFARI</t>
  </si>
  <si>
    <t>Carla</t>
  </si>
  <si>
    <t>45.6</t>
  </si>
  <si>
    <t>marion.cristofari@orange.fr</t>
  </si>
  <si>
    <t>BOUISSON</t>
  </si>
  <si>
    <t>Marion</t>
  </si>
  <si>
    <t>marion.espinosa@live.fr</t>
  </si>
  <si>
    <t>MINGUET</t>
  </si>
  <si>
    <t>15.2</t>
  </si>
  <si>
    <t>martine@minguet.be</t>
  </si>
  <si>
    <t>WEIS-BADEN</t>
  </si>
  <si>
    <t>Maryse</t>
  </si>
  <si>
    <t>18.5</t>
  </si>
  <si>
    <t>Maryse.Baden@mamerschoulen.lu</t>
  </si>
  <si>
    <t>GARCIN</t>
  </si>
  <si>
    <t>16.4</t>
  </si>
  <si>
    <t>maryse.garcin@orange.fr</t>
  </si>
  <si>
    <t>MENDELSOHN</t>
  </si>
  <si>
    <t>Régine</t>
  </si>
  <si>
    <t>mendelsohn.henri@wanadoo.fr</t>
  </si>
  <si>
    <t>MAINCENT</t>
  </si>
  <si>
    <t>29.4</t>
  </si>
  <si>
    <t>mfmaincent27@gmail.com</t>
  </si>
  <si>
    <t>FORTIER</t>
  </si>
  <si>
    <t>Michèle</t>
  </si>
  <si>
    <t>19.8</t>
  </si>
  <si>
    <t>michafortier@gmail.com</t>
  </si>
  <si>
    <t>LONG</t>
  </si>
  <si>
    <t>Myriam</t>
  </si>
  <si>
    <t>41.8</t>
  </si>
  <si>
    <t>michel.long@wanadoo.fr</t>
  </si>
  <si>
    <t>DIEPART-JANCLOES</t>
  </si>
  <si>
    <t>midiepart@gmail.com</t>
  </si>
  <si>
    <t>IMBAUD</t>
  </si>
  <si>
    <t>Mireille</t>
  </si>
  <si>
    <t>44.0</t>
  </si>
  <si>
    <t>mireille.imbaud@orange.fr</t>
  </si>
  <si>
    <t>COQUERIAUX</t>
  </si>
  <si>
    <t>Marie-Madeleine</t>
  </si>
  <si>
    <t>51.0</t>
  </si>
  <si>
    <t>mma.coqueriaux@orange.fr</t>
  </si>
  <si>
    <t>LACOUR-MONIN</t>
  </si>
  <si>
    <t>Mathilde</t>
  </si>
  <si>
    <t>ADULTE F</t>
  </si>
  <si>
    <t>10.9</t>
  </si>
  <si>
    <t>moscaclaude@orange.fr</t>
  </si>
  <si>
    <t>DESMARCHELIER</t>
  </si>
  <si>
    <t>Anne Marie</t>
  </si>
  <si>
    <t>21.8</t>
  </si>
  <si>
    <t>mum-rasta@hotmail.fr</t>
  </si>
  <si>
    <t>12.5</t>
  </si>
  <si>
    <t>mvdfange@hotmail.com</t>
  </si>
  <si>
    <t>CHEILLON</t>
  </si>
  <si>
    <t>8.6</t>
  </si>
  <si>
    <t>nathalie@cheillon.fr</t>
  </si>
  <si>
    <t>BERRYER</t>
  </si>
  <si>
    <t>nathalieberryer@gmail.com</t>
  </si>
  <si>
    <t>Nicole</t>
  </si>
  <si>
    <t>30.2</t>
  </si>
  <si>
    <t>nicol.rault@orange.fr</t>
  </si>
  <si>
    <t>MALLET</t>
  </si>
  <si>
    <t>31.1</t>
  </si>
  <si>
    <t>nicole.mallet.carena@orange.fr</t>
  </si>
  <si>
    <t>Corinne</t>
  </si>
  <si>
    <t>ouvrard-famille@wanadoo.fr</t>
  </si>
  <si>
    <t>PERRET</t>
  </si>
  <si>
    <t>28.8</t>
  </si>
  <si>
    <t>perretmartine@neuf.fr</t>
  </si>
  <si>
    <t>Michelle</t>
  </si>
  <si>
    <t>27.7</t>
  </si>
  <si>
    <t>picca-angers.michelle@orange.fr</t>
  </si>
  <si>
    <t>OK2015</t>
  </si>
  <si>
    <t>24.6</t>
  </si>
  <si>
    <t>pierre.loriedo@wanadoo.fr</t>
  </si>
  <si>
    <t>KOUCHAKJI</t>
  </si>
  <si>
    <t>24.9</t>
  </si>
  <si>
    <t>richard.kouchakji@wanadoo.fr</t>
  </si>
  <si>
    <t>DE KOK-NELEN</t>
  </si>
  <si>
    <t>Sabine</t>
  </si>
  <si>
    <t>sabine.nelen@gmail.com</t>
  </si>
  <si>
    <t>PAUMIER</t>
  </si>
  <si>
    <t>Sandrine</t>
  </si>
  <si>
    <t>sandyisland13@live.fr</t>
  </si>
  <si>
    <t>MEAD</t>
  </si>
  <si>
    <t>Sally</t>
  </si>
  <si>
    <t>18.8</t>
  </si>
  <si>
    <t>Sdm321x@icloud.com</t>
  </si>
  <si>
    <t>DESMURS</t>
  </si>
  <si>
    <t>Severine</t>
  </si>
  <si>
    <t>severine.desmurs@wanadoo.fr</t>
  </si>
  <si>
    <t>COPPIN</t>
  </si>
  <si>
    <t>Sophie</t>
  </si>
  <si>
    <t>sophiecoppinpannier@gmail.com</t>
  </si>
  <si>
    <t>GALLI</t>
  </si>
  <si>
    <t>Patricia</t>
  </si>
  <si>
    <t>43.2</t>
  </si>
  <si>
    <t>stephane.galli@hotmail.fr</t>
  </si>
  <si>
    <t>KHALFA</t>
  </si>
  <si>
    <t>Stéphanie</t>
  </si>
  <si>
    <t>stephanie.khalfa@gmail.com</t>
  </si>
  <si>
    <t>BOULET-CAPRON</t>
  </si>
  <si>
    <t>6.7</t>
  </si>
  <si>
    <t>sylviecapron@yahoo.fr</t>
  </si>
  <si>
    <t>18.6</t>
  </si>
  <si>
    <t>sylvietorner.che.gir@sfr.fr</t>
  </si>
  <si>
    <t>TAUPIN</t>
  </si>
  <si>
    <t>Gisèle</t>
  </si>
  <si>
    <t>taupin.gisele@gmail.com</t>
  </si>
  <si>
    <t>COUTURIER</t>
  </si>
  <si>
    <t>35.1</t>
  </si>
  <si>
    <t>tempose@club-internet.fr</t>
  </si>
  <si>
    <t>CHARLES</t>
  </si>
  <si>
    <t>Laurence</t>
  </si>
  <si>
    <t>tlo@orange.fr</t>
  </si>
  <si>
    <t>TROISFONTAINE</t>
  </si>
  <si>
    <t>troisfontaine.georges@neuf.fr</t>
  </si>
  <si>
    <t>MEIER-ROFFLER</t>
  </si>
  <si>
    <t>Beatrice</t>
  </si>
  <si>
    <t>9.0</t>
  </si>
  <si>
    <t>um663@bluewin.ch</t>
  </si>
  <si>
    <t>MAZAUD</t>
  </si>
  <si>
    <t>19.5</t>
  </si>
  <si>
    <t>uniktravel@live.fr</t>
  </si>
  <si>
    <t>VAN ASSCHE</t>
  </si>
  <si>
    <t>vanassche.guy@orange.fr</t>
  </si>
  <si>
    <t>D'ADHEMAR DE LANTAGNAC</t>
  </si>
  <si>
    <t>Veronique</t>
  </si>
  <si>
    <t>vdadhemar@hotmail.com</t>
  </si>
  <si>
    <t>GINSBOURGER</t>
  </si>
  <si>
    <t>Virginie</t>
  </si>
  <si>
    <t>9.5</t>
  </si>
  <si>
    <t>vgluxo@gmail.com</t>
  </si>
  <si>
    <t>zimmerlin@outlook.fr</t>
  </si>
  <si>
    <t>38.4</t>
  </si>
  <si>
    <t>Daniel</t>
  </si>
  <si>
    <t>ZIMMERLIN</t>
  </si>
  <si>
    <t>chweiscap@weiscap.lu</t>
  </si>
  <si>
    <t>-2.8</t>
  </si>
  <si>
    <t>Charles</t>
  </si>
  <si>
    <t>WEIS</t>
  </si>
  <si>
    <t>pweiscap@pt.lu</t>
  </si>
  <si>
    <t>10.6</t>
  </si>
  <si>
    <t>Paul</t>
  </si>
  <si>
    <t>gweiscap@weiscap.lu</t>
  </si>
  <si>
    <t>-1.0</t>
  </si>
  <si>
    <t>Georges</t>
  </si>
  <si>
    <t>jwarman@ntlworld.com</t>
  </si>
  <si>
    <t>06.1</t>
  </si>
  <si>
    <t>John</t>
  </si>
  <si>
    <t>WARMAN</t>
  </si>
  <si>
    <t>22.2</t>
  </si>
  <si>
    <t>Alexis</t>
  </si>
  <si>
    <t>VUONG</t>
  </si>
  <si>
    <t>jdvosman@pt.lu</t>
  </si>
  <si>
    <t>20.6</t>
  </si>
  <si>
    <t>Johannes</t>
  </si>
  <si>
    <t>VOSMAN</t>
  </si>
  <si>
    <t>pvjv@notaires.fr</t>
  </si>
  <si>
    <t>05.1</t>
  </si>
  <si>
    <t>Patrick</t>
  </si>
  <si>
    <t>VINCENT</t>
  </si>
  <si>
    <t>jacques@verpeaux.net</t>
  </si>
  <si>
    <t>27.6</t>
  </si>
  <si>
    <t>daniel.vanderperre@gmail.com</t>
  </si>
  <si>
    <t>VAN DER PERRE</t>
  </si>
  <si>
    <t>Guy</t>
  </si>
  <si>
    <t>phvallee@noos.fr</t>
  </si>
  <si>
    <t>14.7</t>
  </si>
  <si>
    <t>Philippe</t>
  </si>
  <si>
    <t>VALLEE</t>
  </si>
  <si>
    <t>brunoturin@sfr.fr</t>
  </si>
  <si>
    <t>25.1</t>
  </si>
  <si>
    <t>TURIN</t>
  </si>
  <si>
    <t>09.3</t>
  </si>
  <si>
    <t>remy.torner@wanadoo.fr</t>
  </si>
  <si>
    <t>22.7</t>
  </si>
  <si>
    <t>Rémy</t>
  </si>
  <si>
    <t>marc_thevenin_@hotmail.com</t>
  </si>
  <si>
    <t>Marc</t>
  </si>
  <si>
    <t>THEVENIN</t>
  </si>
  <si>
    <t>prtennant@aol.com</t>
  </si>
  <si>
    <t>23.4</t>
  </si>
  <si>
    <t>Peter</t>
  </si>
  <si>
    <t>TENNANT</t>
  </si>
  <si>
    <t>rogerteissier@orange.fr</t>
  </si>
  <si>
    <t>26.9</t>
  </si>
  <si>
    <t>Roger</t>
  </si>
  <si>
    <t>TEISSIER</t>
  </si>
  <si>
    <t>p.staib@yahoo.fr</t>
  </si>
  <si>
    <t>25.2</t>
  </si>
  <si>
    <t>Pierre</t>
  </si>
  <si>
    <t>STAIB</t>
  </si>
  <si>
    <t>dsmit@orange.fr</t>
  </si>
  <si>
    <t>23.0</t>
  </si>
  <si>
    <t>Dirk</t>
  </si>
  <si>
    <t>SMIT</t>
  </si>
  <si>
    <t>boris.smitgolf@gmail.com</t>
  </si>
  <si>
    <t>Boris</t>
  </si>
  <si>
    <t>csigwalt@wanadoo.fr</t>
  </si>
  <si>
    <t>Claude</t>
  </si>
  <si>
    <t>patrick@patrickschwarz.ch</t>
  </si>
  <si>
    <t>11.5</t>
  </si>
  <si>
    <t>SCHWARZ</t>
  </si>
  <si>
    <t>edouard.rozes@gmail.com</t>
  </si>
  <si>
    <t>Edouard</t>
  </si>
  <si>
    <t>ROZES</t>
  </si>
  <si>
    <t>gilles.rousseau13810@gmail.com</t>
  </si>
  <si>
    <t>23.3</t>
  </si>
  <si>
    <t>Gilles</t>
  </si>
  <si>
    <t>ROUSSEAU</t>
  </si>
  <si>
    <t>luc.roumanille@wanadoo.fr</t>
  </si>
  <si>
    <t>39.9</t>
  </si>
  <si>
    <t>Luc</t>
  </si>
  <si>
    <t>ludovic.rosen@gmail.com</t>
  </si>
  <si>
    <t>16.6</t>
  </si>
  <si>
    <t>Ludovic</t>
  </si>
  <si>
    <t>ROSENSTEIN</t>
  </si>
  <si>
    <t>06 52 57 88 55</t>
  </si>
  <si>
    <t>boardoe@gmail.com</t>
  </si>
  <si>
    <t>Billow</t>
  </si>
  <si>
    <t>ribbers.alphonse@orange.fr</t>
  </si>
  <si>
    <t>Alphonse</t>
  </si>
  <si>
    <t>RIBBERS</t>
  </si>
  <si>
    <t>rogerreynier13@gmail.com</t>
  </si>
  <si>
    <t>17.9</t>
  </si>
  <si>
    <t>09.6</t>
  </si>
  <si>
    <t>alain.rault@orange.fr</t>
  </si>
  <si>
    <t>21.0</t>
  </si>
  <si>
    <t>vincentraeth@orange.fr</t>
  </si>
  <si>
    <t>Vincent</t>
  </si>
  <si>
    <t>RAETH</t>
  </si>
  <si>
    <t>bas@rachman.nl</t>
  </si>
  <si>
    <t>12.0</t>
  </si>
  <si>
    <t>Bas</t>
  </si>
  <si>
    <t>RACHMAN</t>
  </si>
  <si>
    <t>plejeanclaude@gmail.com</t>
  </si>
  <si>
    <t>21.1</t>
  </si>
  <si>
    <t>Jean-Claude</t>
  </si>
  <si>
    <t>PLE</t>
  </si>
  <si>
    <t>couleursoleildeco@wanadoo.fr</t>
  </si>
  <si>
    <t>11.7</t>
  </si>
  <si>
    <t>Frank</t>
  </si>
  <si>
    <t>PITON</t>
  </si>
  <si>
    <t>steenvieroepetersen@gmail.com</t>
  </si>
  <si>
    <t>05.9</t>
  </si>
  <si>
    <t>Steen</t>
  </si>
  <si>
    <t>PETERSEN</t>
  </si>
  <si>
    <t>ad.pperic@gmail.com</t>
  </si>
  <si>
    <t>20.7</t>
  </si>
  <si>
    <t>Eric</t>
  </si>
  <si>
    <t>PERRIN PELLETIER</t>
  </si>
  <si>
    <t>ppelvet@yahoo.com</t>
  </si>
  <si>
    <t>17.5</t>
  </si>
  <si>
    <t>PELVET</t>
  </si>
  <si>
    <t>philippe.pelissier.30@gmail.com</t>
  </si>
  <si>
    <t>24.3</t>
  </si>
  <si>
    <t>PELISSIER</t>
  </si>
  <si>
    <t>ericpaumier@live.fr</t>
  </si>
  <si>
    <t>11.9</t>
  </si>
  <si>
    <t>olivierpascalbe@gmail.com</t>
  </si>
  <si>
    <t>PASCAL</t>
  </si>
  <si>
    <t>14.0</t>
  </si>
  <si>
    <t>patrice.ortola847@orange.fr</t>
  </si>
  <si>
    <t>Patrice</t>
  </si>
  <si>
    <t>ORTOLA</t>
  </si>
  <si>
    <t>amir.antiquites@gmail.com</t>
  </si>
  <si>
    <t>13.4</t>
  </si>
  <si>
    <t>Amire</t>
  </si>
  <si>
    <t>MOUHAMADALY</t>
  </si>
  <si>
    <t>bruno.modrin0151@orange.fr</t>
  </si>
  <si>
    <t>MODRIN</t>
  </si>
  <si>
    <t>laurent@minguet.be</t>
  </si>
  <si>
    <t>Laurent</t>
  </si>
  <si>
    <t>pierre.michel@msn.com</t>
  </si>
  <si>
    <t>36.6</t>
  </si>
  <si>
    <t>MICHEL</t>
  </si>
  <si>
    <t>50.0</t>
  </si>
  <si>
    <t>Henri</t>
  </si>
  <si>
    <t>13.5</t>
  </si>
  <si>
    <t>Urs</t>
  </si>
  <si>
    <t>MEIER</t>
  </si>
  <si>
    <t>rjm321x@icloud.com</t>
  </si>
  <si>
    <t>06.7</t>
  </si>
  <si>
    <t>Russell</t>
  </si>
  <si>
    <t>loic@jltfactory.fr</t>
  </si>
  <si>
    <t>02.4</t>
  </si>
  <si>
    <t>Loic</t>
  </si>
  <si>
    <t>MAYOLLET</t>
  </si>
  <si>
    <t>michel.martin0534@orange.fr</t>
  </si>
  <si>
    <t>34.4</t>
  </si>
  <si>
    <t>Michel</t>
  </si>
  <si>
    <t>xavier.malassigne@gmail.com</t>
  </si>
  <si>
    <t>Xavier</t>
  </si>
  <si>
    <t>MALASSIGNE</t>
  </si>
  <si>
    <t>rogermaincent@gmail.com</t>
  </si>
  <si>
    <t>28.4</t>
  </si>
  <si>
    <t>hugomahieu@gmail.com</t>
  </si>
  <si>
    <t>37.8</t>
  </si>
  <si>
    <t>Hugo</t>
  </si>
  <si>
    <t>MAHIEU</t>
  </si>
  <si>
    <t>OK2014</t>
  </si>
  <si>
    <t>b.magyar@outlook.fr</t>
  </si>
  <si>
    <t>24.0</t>
  </si>
  <si>
    <t>Benjamin</t>
  </si>
  <si>
    <t>MAGYAR</t>
  </si>
  <si>
    <t>jura@ruslo.biz</t>
  </si>
  <si>
    <t>Georg</t>
  </si>
  <si>
    <t>LORENZ</t>
  </si>
  <si>
    <t>Cornelis</t>
  </si>
  <si>
    <t>40.0</t>
  </si>
  <si>
    <t>11.2</t>
  </si>
  <si>
    <t>Bart</t>
  </si>
  <si>
    <t>LEYSENS</t>
  </si>
  <si>
    <t>roger.legras@it4ip.be</t>
  </si>
  <si>
    <t>LEGRAS</t>
  </si>
  <si>
    <t>georgelaird@outlook.com</t>
  </si>
  <si>
    <t>16.3</t>
  </si>
  <si>
    <t>LAIRD</t>
  </si>
  <si>
    <t>jk.executive@hotmail.fr</t>
  </si>
  <si>
    <t>46.0</t>
  </si>
  <si>
    <t>Jürgen</t>
  </si>
  <si>
    <t>KRELLMANN</t>
  </si>
  <si>
    <t>kevin.kirby@lngshipping.fr</t>
  </si>
  <si>
    <t>Kevin</t>
  </si>
  <si>
    <t>KIRBY</t>
  </si>
  <si>
    <t>peter.johansson@tenzo.se</t>
  </si>
  <si>
    <t>07.6</t>
  </si>
  <si>
    <t>pjeufraux@gmail.com</t>
  </si>
  <si>
    <t>Jacques-Alfred</t>
  </si>
  <si>
    <t>gjvcons@gmail.com</t>
  </si>
  <si>
    <t>Gerhard</t>
  </si>
  <si>
    <t>JANSEN-VENNEBOER</t>
  </si>
  <si>
    <t>michel.jancloes@gmail.com</t>
  </si>
  <si>
    <t>33.9</t>
  </si>
  <si>
    <t>JANCLOES</t>
  </si>
  <si>
    <t>hjacobsvanmerlen@gmail.com</t>
  </si>
  <si>
    <t>10.0</t>
  </si>
  <si>
    <t>Hubert</t>
  </si>
  <si>
    <t>Jean-Jacques</t>
  </si>
  <si>
    <t>delon@healthdiplomats.com</t>
  </si>
  <si>
    <t>07.2</t>
  </si>
  <si>
    <t>Delon</t>
  </si>
  <si>
    <t>HUMAN</t>
  </si>
  <si>
    <t>simon.d.hughes@sky.com</t>
  </si>
  <si>
    <t>18.1</t>
  </si>
  <si>
    <t>Simon</t>
  </si>
  <si>
    <t>gerard.hubner@wanadoo.fr</t>
  </si>
  <si>
    <t>Gérard</t>
  </si>
  <si>
    <t>HUBNER</t>
  </si>
  <si>
    <t>heraudfrederic@sfr.fr</t>
  </si>
  <si>
    <t>Frédéric</t>
  </si>
  <si>
    <t>HERAUD</t>
  </si>
  <si>
    <t>legolfeur99.jmh@gmail.com</t>
  </si>
  <si>
    <t>20.1</t>
  </si>
  <si>
    <t>Jean-Marc</t>
  </si>
  <si>
    <t>HENRY</t>
  </si>
  <si>
    <t>hartenburg@wanadoo.fr</t>
  </si>
  <si>
    <t>20.2</t>
  </si>
  <si>
    <t>Jorg</t>
  </si>
  <si>
    <t>HARTENBURG</t>
  </si>
  <si>
    <t>Hans-Dieter.Harm@ebnerstolz.de</t>
  </si>
  <si>
    <t>15.1</t>
  </si>
  <si>
    <t>Hans Dieter</t>
  </si>
  <si>
    <t>HARM</t>
  </si>
  <si>
    <t>phaleen@t-online.de</t>
  </si>
  <si>
    <t>24.2</t>
  </si>
  <si>
    <t>Philip</t>
  </si>
  <si>
    <t>fabricegravier@yahoo.fr</t>
  </si>
  <si>
    <t>Fabrice</t>
  </si>
  <si>
    <t>GRAVIER</t>
  </si>
  <si>
    <t>robin.gombert@gmail.com</t>
  </si>
  <si>
    <t>Robin</t>
  </si>
  <si>
    <t>GOMBERT</t>
  </si>
  <si>
    <t>bgiammetta@wanadoo.fr</t>
  </si>
  <si>
    <t>12.4</t>
  </si>
  <si>
    <t>GIAMMETTA</t>
  </si>
  <si>
    <t>jfgerbault@gmail.com</t>
  </si>
  <si>
    <t>22.1</t>
  </si>
  <si>
    <t>Jean-Francois</t>
  </si>
  <si>
    <t>gauthereau.didier@gp-conseils.fr</t>
  </si>
  <si>
    <t>15.0</t>
  </si>
  <si>
    <t>Didier</t>
  </si>
  <si>
    <t>26.5</t>
  </si>
  <si>
    <t>Stéphane</t>
  </si>
  <si>
    <t>oliviergalli@wanadoo.fr</t>
  </si>
  <si>
    <t>gerard.galaup13@orange.fr</t>
  </si>
  <si>
    <t>lucgagnebin@bluewin.ch</t>
  </si>
  <si>
    <t>GAGNEBIN</t>
  </si>
  <si>
    <t>jbgagliardi@gmail.com</t>
  </si>
  <si>
    <t>j.flasseur@flasseur.fr</t>
  </si>
  <si>
    <t>FLASSEUR</t>
  </si>
  <si>
    <t>bo.fille@gmail.com</t>
  </si>
  <si>
    <t>32.3</t>
  </si>
  <si>
    <t>François</t>
  </si>
  <si>
    <t>15.5</t>
  </si>
  <si>
    <t>Helmut</t>
  </si>
  <si>
    <t>fabreb13680@aol.com</t>
  </si>
  <si>
    <t>gerard.dubouchet@yahoo.fr</t>
  </si>
  <si>
    <t>DUBOUCHET</t>
  </si>
  <si>
    <t>adigio2020@gmail.com</t>
  </si>
  <si>
    <t>Albert</t>
  </si>
  <si>
    <t>phildb84@gmail.com</t>
  </si>
  <si>
    <t>DI BATTISTA</t>
  </si>
  <si>
    <t>f.desmarchelier@wanadoo.fr</t>
  </si>
  <si>
    <t>20.0</t>
  </si>
  <si>
    <t>alain.desbouvrie@orange.fr</t>
  </si>
  <si>
    <t>02.2</t>
  </si>
  <si>
    <t>DENIAU</t>
  </si>
  <si>
    <t>bruno.dellasta@sfr.fr</t>
  </si>
  <si>
    <t>10.3</t>
  </si>
  <si>
    <t>DELLASTA</t>
  </si>
  <si>
    <t>arthur.delgado.touk@gmail.com</t>
  </si>
  <si>
    <t>06.6</t>
  </si>
  <si>
    <t>Arthur</t>
  </si>
  <si>
    <t>DELGADO</t>
  </si>
  <si>
    <t>20.3</t>
  </si>
  <si>
    <t>marc.de.smedt@icloud.com</t>
  </si>
  <si>
    <t>25.5</t>
  </si>
  <si>
    <t>degeer@bluewin.ch</t>
  </si>
  <si>
    <t>15.4</t>
  </si>
  <si>
    <t>DE GEER</t>
  </si>
  <si>
    <t>lesjardinscastellane@free.fr</t>
  </si>
  <si>
    <t>DAO-CASTELLANE</t>
  </si>
  <si>
    <t>gdambrine@groupe-spaclo.com</t>
  </si>
  <si>
    <t>26.1</t>
  </si>
  <si>
    <t>DAMBRINE</t>
  </si>
  <si>
    <t>denisculligan@gmail.com</t>
  </si>
  <si>
    <t>Denis</t>
  </si>
  <si>
    <t>CULLIGAN</t>
  </si>
  <si>
    <t>jeff@crudgington.ch</t>
  </si>
  <si>
    <t>17.8</t>
  </si>
  <si>
    <t>Jeffrey</t>
  </si>
  <si>
    <t>CRUDGINGTON</t>
  </si>
  <si>
    <t>27.9</t>
  </si>
  <si>
    <t>Jean-Loup</t>
  </si>
  <si>
    <t>regis.cottier@gmail.com</t>
  </si>
  <si>
    <t>09.7</t>
  </si>
  <si>
    <t>Régis</t>
  </si>
  <si>
    <t>COTTIER</t>
  </si>
  <si>
    <t>sophiecoppin@hotmail.com</t>
  </si>
  <si>
    <t>gregory.compan@fr.luxottica.com</t>
  </si>
  <si>
    <t>46.5</t>
  </si>
  <si>
    <t>Gregory</t>
  </si>
  <si>
    <t>COMPAN</t>
  </si>
  <si>
    <t>hubert.colombat@gmail.com</t>
  </si>
  <si>
    <t>COLOMBAT</t>
  </si>
  <si>
    <t>35.4</t>
  </si>
  <si>
    <t>Jean-Rodolphe</t>
  </si>
  <si>
    <t>yan.chauvin@laposte.net</t>
  </si>
  <si>
    <t>Rolland</t>
  </si>
  <si>
    <t>CHAUVIN</t>
  </si>
  <si>
    <t>Thierry</t>
  </si>
  <si>
    <t>acast6@orange.fr</t>
  </si>
  <si>
    <t>14.2</t>
  </si>
  <si>
    <t>Andre</t>
  </si>
  <si>
    <t>CAST</t>
  </si>
  <si>
    <t>peter.brock@bhr.de</t>
  </si>
  <si>
    <t>32.4</t>
  </si>
  <si>
    <t>david.bourbonnaud@ists-avignon.com</t>
  </si>
  <si>
    <t>08.1</t>
  </si>
  <si>
    <t>David</t>
  </si>
  <si>
    <t>BOURBONNAUD</t>
  </si>
  <si>
    <t>bouletpg@yahoo.fr</t>
  </si>
  <si>
    <t>15.6</t>
  </si>
  <si>
    <t>Pascal</t>
  </si>
  <si>
    <t>BOULET</t>
  </si>
  <si>
    <t>jefbouisson@hotmail.com</t>
  </si>
  <si>
    <t>41.7</t>
  </si>
  <si>
    <t>Jean-Frédéric</t>
  </si>
  <si>
    <t>boudrecharles@gmail.com</t>
  </si>
  <si>
    <t>BOUDRE</t>
  </si>
  <si>
    <t>alain.bordone@orange.fr</t>
  </si>
  <si>
    <t>31.0</t>
  </si>
  <si>
    <t>BORDONE</t>
  </si>
  <si>
    <t>patrick.bodson@somap.be</t>
  </si>
  <si>
    <t>21.2</t>
  </si>
  <si>
    <t>BODSON</t>
  </si>
  <si>
    <t>blerjp@orange.fr</t>
  </si>
  <si>
    <t>Jean-Pierre</t>
  </si>
  <si>
    <t>beraangeire@hotmail.com</t>
  </si>
  <si>
    <t>guy.beaugier@wanadoo.fr</t>
  </si>
  <si>
    <t>33.7</t>
  </si>
  <si>
    <t>BEAUGIER</t>
  </si>
  <si>
    <t>rb13980@gmail.com</t>
  </si>
  <si>
    <t>09.0</t>
  </si>
  <si>
    <t>Raphaël</t>
  </si>
  <si>
    <t>bryan.bazin7@gmail.com</t>
  </si>
  <si>
    <t>Bryan</t>
  </si>
  <si>
    <t>BAZIN</t>
  </si>
  <si>
    <t>fbaur2104@gmail.com</t>
  </si>
  <si>
    <t>BAUR</t>
  </si>
  <si>
    <t>t.barbieux@me.com</t>
  </si>
  <si>
    <t>12.7</t>
  </si>
  <si>
    <t>BARBIEUX</t>
  </si>
  <si>
    <t>eballard@bluewin.ch</t>
  </si>
  <si>
    <t>BALLARD</t>
  </si>
  <si>
    <t>bruno.arabi@laposte.net</t>
  </si>
  <si>
    <t>18.0</t>
  </si>
  <si>
    <t>ARABI</t>
  </si>
  <si>
    <t>alexa.antiphon@gmail.com</t>
  </si>
  <si>
    <t>04.9</t>
  </si>
  <si>
    <t>Bastien</t>
  </si>
  <si>
    <t>ANTIPHON</t>
  </si>
  <si>
    <t>rolandres@orange.fr</t>
  </si>
  <si>
    <t>Roland</t>
  </si>
  <si>
    <t>Martin.Anderson@BaerKarrer.ch</t>
  </si>
  <si>
    <t>Martin</t>
  </si>
  <si>
    <t>25.0</t>
  </si>
  <si>
    <t>jdaint@hotmail.com</t>
  </si>
  <si>
    <t>23.5</t>
  </si>
  <si>
    <t>John Derek</t>
  </si>
  <si>
    <t>13.3</t>
  </si>
  <si>
    <t>Thomas</t>
  </si>
  <si>
    <t>amaurin.maurice@neuf.fr</t>
  </si>
  <si>
    <t>Maurice</t>
  </si>
  <si>
    <t>mabikhalil@hotmail.com</t>
  </si>
  <si>
    <t>23.1</t>
  </si>
  <si>
    <t>Malek</t>
  </si>
  <si>
    <t>ABI-KHALIL</t>
  </si>
  <si>
    <t>IDX NB</t>
  </si>
  <si>
    <t>JANSEN VENNEBOER</t>
  </si>
  <si>
    <t>PERRIN-PELLETIER</t>
  </si>
  <si>
    <t>Golf de Pont Royal</t>
  </si>
  <si>
    <t>Trou</t>
  </si>
  <si>
    <t>IN</t>
  </si>
  <si>
    <t>OUT</t>
  </si>
  <si>
    <t>TOTAL</t>
  </si>
  <si>
    <t>PAR</t>
  </si>
  <si>
    <t>TEAM A</t>
  </si>
  <si>
    <t xml:space="preserve"> Meilleur Score Net</t>
  </si>
  <si>
    <t>TEAM B</t>
  </si>
  <si>
    <t>Meilleur Score Net</t>
  </si>
  <si>
    <t>X</t>
  </si>
  <si>
    <t xml:space="preserve">Philippe </t>
  </si>
  <si>
    <t>ROUSSEL</t>
  </si>
  <si>
    <t>MALLASIGNE</t>
  </si>
  <si>
    <t>Robert</t>
  </si>
  <si>
    <t>Micheine</t>
  </si>
  <si>
    <t>DIEPART</t>
  </si>
  <si>
    <t>SIGMA</t>
  </si>
  <si>
    <t>S</t>
  </si>
  <si>
    <t>PLAISIR</t>
  </si>
  <si>
    <t>NIVEAU</t>
  </si>
  <si>
    <t>NOUVEAUX MEMB</t>
  </si>
  <si>
    <t>RELAX</t>
  </si>
  <si>
    <t>SORT</t>
  </si>
  <si>
    <t>CONNAITRE</t>
  </si>
  <si>
    <t>Jean Luc</t>
  </si>
  <si>
    <t>FARLIN</t>
  </si>
  <si>
    <t>Nom</t>
  </si>
  <si>
    <t>Hcp</t>
  </si>
  <si>
    <t>Coups Rendus</t>
  </si>
  <si>
    <t>PAGNELLI</t>
  </si>
  <si>
    <t xml:space="preserve">Boris </t>
  </si>
  <si>
    <t>Somme HCP</t>
  </si>
  <si>
    <t>Idx</t>
  </si>
  <si>
    <t>3 equipes qualifiées et 9 MP</t>
  </si>
  <si>
    <t xml:space="preserve">Jacques </t>
  </si>
  <si>
    <t>22 Equipes, 2 qualifiées,(Blot, Smit) 10 MP</t>
  </si>
  <si>
    <t>SSS</t>
  </si>
  <si>
    <t>SLOPE</t>
  </si>
  <si>
    <t>Dames</t>
  </si>
  <si>
    <t>Hommes</t>
  </si>
  <si>
    <t>D</t>
  </si>
  <si>
    <t>H</t>
  </si>
  <si>
    <t>d</t>
  </si>
  <si>
    <t>2/3 1/3</t>
  </si>
  <si>
    <t>Valèrie Chapas</t>
  </si>
  <si>
    <t>CHAPAS</t>
  </si>
  <si>
    <t xml:space="preserve">Benjamin </t>
  </si>
  <si>
    <t>MICHEL MAGYAR</t>
  </si>
  <si>
    <t xml:space="preserve">Valèrie </t>
  </si>
  <si>
    <t>24 EQUIPES 4 TETES DE S</t>
  </si>
  <si>
    <t>Hcp+</t>
  </si>
  <si>
    <t xml:space="preserve">Coups RendIndex plafonné à 36 et 3/4 Hcp ramené à 0 </t>
  </si>
  <si>
    <t>TETES DE SERIE</t>
  </si>
  <si>
    <t>BET JB</t>
  </si>
  <si>
    <t>R1</t>
  </si>
  <si>
    <t>R2</t>
  </si>
  <si>
    <t>Equipe</t>
  </si>
  <si>
    <t>contre</t>
  </si>
  <si>
    <t>21 Equipes, 1 qualif</t>
  </si>
  <si>
    <t>4 TETES DE SERIE</t>
  </si>
  <si>
    <t>Valérie</t>
  </si>
  <si>
    <t>Francoise</t>
  </si>
  <si>
    <t>martine</t>
  </si>
  <si>
    <t>Som Hcp</t>
  </si>
  <si>
    <t>Ordre des Coups Reçus</t>
  </si>
  <si>
    <t>Meilleure Balle (4BMB)  NET</t>
  </si>
  <si>
    <t>Suivi/Résultat  du Match Play</t>
  </si>
  <si>
    <t>Score</t>
  </si>
  <si>
    <t>Cp Reçus 0</t>
  </si>
  <si>
    <t>REAL</t>
  </si>
  <si>
    <t>Resultats</t>
  </si>
  <si>
    <t>3/2</t>
  </si>
  <si>
    <t>4/3</t>
  </si>
  <si>
    <t>4 up</t>
  </si>
  <si>
    <t>1er A</t>
  </si>
  <si>
    <t>1er B</t>
  </si>
  <si>
    <t>2ème A</t>
  </si>
  <si>
    <t>2ème B</t>
  </si>
  <si>
    <t xml:space="preserve">Early Bird </t>
  </si>
  <si>
    <t>Sort1</t>
  </si>
  <si>
    <t>Sort2</t>
  </si>
  <si>
    <t>Sort3</t>
  </si>
  <si>
    <t>Champ</t>
  </si>
  <si>
    <t>TAAJ</t>
  </si>
  <si>
    <t>Calavon</t>
  </si>
  <si>
    <t>48 participants</t>
  </si>
  <si>
    <t>Nbre de lots</t>
  </si>
  <si>
    <t>Distrib</t>
  </si>
  <si>
    <t>Total Lots</t>
  </si>
  <si>
    <t>Bons Achat AS</t>
  </si>
  <si>
    <t>Lots</t>
  </si>
  <si>
    <t>Match Play Printemps 2021</t>
  </si>
  <si>
    <t>Tableau A</t>
  </si>
  <si>
    <t>Qualifiés en Tableau A</t>
  </si>
  <si>
    <t>Qualifiés en Tableau B</t>
  </si>
  <si>
    <t>7/6</t>
  </si>
  <si>
    <t>TOUS LES PARTICIPANTS</t>
  </si>
  <si>
    <t>3/1</t>
  </si>
  <si>
    <t>6/5</t>
  </si>
  <si>
    <t>Joan CHAMARY</t>
  </si>
  <si>
    <t>Michelle PICCA</t>
  </si>
  <si>
    <t>P. Louis OUVRARD</t>
  </si>
  <si>
    <t>Corinne OUVRARD</t>
  </si>
  <si>
    <t>Cp reçus 11</t>
  </si>
  <si>
    <t>Cp Reçus 11</t>
  </si>
  <si>
    <t>1 up</t>
  </si>
  <si>
    <t>1 UP</t>
  </si>
  <si>
    <t>Qualifiés</t>
  </si>
  <si>
    <t>7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</si>
</sst>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000000"/>
      <name val="HelveticaNeueLT Com 45 Lt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3" fillId="0" borderId="0"/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/>
    <xf numFmtId="1" fontId="5" fillId="0" borderId="0" xfId="0" applyNumberFormat="1" applyFont="1"/>
    <xf numFmtId="0" fontId="4" fillId="0" borderId="0" xfId="1"/>
    <xf numFmtId="14" fontId="4" fillId="0" borderId="0" xfId="1" applyNumberFormat="1"/>
    <xf numFmtId="0" fontId="4" fillId="2" borderId="0" xfId="1" applyFill="1"/>
    <xf numFmtId="0" fontId="6" fillId="0" borderId="0" xfId="2"/>
    <xf numFmtId="1" fontId="4" fillId="0" borderId="0" xfId="1" applyNumberFormat="1"/>
    <xf numFmtId="0" fontId="0" fillId="0" borderId="0" xfId="0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0" xfId="0" applyNumberFormat="1" applyFill="1"/>
    <xf numFmtId="0" fontId="0" fillId="6" borderId="0" xfId="0" applyFill="1" applyAlignment="1">
      <alignment horizontal="center" vertical="center"/>
    </xf>
    <xf numFmtId="1" fontId="0" fillId="6" borderId="0" xfId="0" applyNumberFormat="1" applyFill="1"/>
    <xf numFmtId="0" fontId="0" fillId="7" borderId="0" xfId="0" applyFill="1" applyAlignment="1">
      <alignment horizontal="center" vertical="center"/>
    </xf>
    <xf numFmtId="1" fontId="0" fillId="7" borderId="0" xfId="0" applyNumberFormat="1" applyFill="1"/>
    <xf numFmtId="0" fontId="0" fillId="8" borderId="0" xfId="0" applyFill="1" applyAlignment="1">
      <alignment horizontal="center" vertical="center"/>
    </xf>
    <xf numFmtId="1" fontId="0" fillId="8" borderId="0" xfId="0" applyNumberFormat="1" applyFill="1"/>
    <xf numFmtId="0" fontId="0" fillId="9" borderId="0" xfId="0" applyFill="1" applyAlignment="1">
      <alignment horizontal="center" vertical="center"/>
    </xf>
    <xf numFmtId="1" fontId="0" fillId="9" borderId="0" xfId="0" applyNumberFormat="1" applyFill="1"/>
    <xf numFmtId="1" fontId="0" fillId="10" borderId="0" xfId="0" applyNumberFormat="1" applyFill="1"/>
    <xf numFmtId="1" fontId="0" fillId="11" borderId="0" xfId="0" applyNumberFormat="1" applyFill="1"/>
    <xf numFmtId="1" fontId="0" fillId="12" borderId="0" xfId="0" applyNumberFormat="1" applyFill="1"/>
    <xf numFmtId="0" fontId="0" fillId="6" borderId="17" xfId="0" applyFill="1" applyBorder="1"/>
    <xf numFmtId="1" fontId="0" fillId="6" borderId="17" xfId="0" applyNumberFormat="1" applyFill="1" applyBorder="1"/>
    <xf numFmtId="0" fontId="0" fillId="6" borderId="18" xfId="0" applyFill="1" applyBorder="1"/>
    <xf numFmtId="0" fontId="0" fillId="6" borderId="19" xfId="0" applyFill="1" applyBorder="1"/>
    <xf numFmtId="0" fontId="0" fillId="0" borderId="1" xfId="0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1" fontId="0" fillId="2" borderId="0" xfId="0" applyNumberFormat="1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1" fontId="0" fillId="13" borderId="0" xfId="0" applyNumberFormat="1" applyFill="1"/>
    <xf numFmtId="0" fontId="0" fillId="14" borderId="0" xfId="0" applyFill="1" applyAlignment="1">
      <alignment horizontal="center" vertical="center"/>
    </xf>
    <xf numFmtId="1" fontId="0" fillId="14" borderId="0" xfId="0" applyNumberFormat="1" applyFill="1"/>
    <xf numFmtId="0" fontId="5" fillId="14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1" fontId="0" fillId="15" borderId="0" xfId="0" applyNumberFormat="1" applyFill="1"/>
    <xf numFmtId="0" fontId="0" fillId="10" borderId="0" xfId="0" applyFill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" fontId="0" fillId="16" borderId="0" xfId="0" applyNumberFormat="1" applyFill="1"/>
    <xf numFmtId="0" fontId="0" fillId="11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1" fontId="0" fillId="17" borderId="0" xfId="0" applyNumberFormat="1" applyFill="1"/>
    <xf numFmtId="0" fontId="0" fillId="12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1" fontId="0" fillId="18" borderId="0" xfId="0" applyNumberFormat="1" applyFill="1"/>
    <xf numFmtId="0" fontId="0" fillId="19" borderId="0" xfId="0" applyFill="1" applyAlignment="1">
      <alignment horizontal="center" vertical="center"/>
    </xf>
    <xf numFmtId="1" fontId="0" fillId="19" borderId="0" xfId="0" applyNumberFormat="1" applyFill="1"/>
    <xf numFmtId="0" fontId="0" fillId="20" borderId="0" xfId="0" applyFill="1" applyAlignment="1">
      <alignment horizontal="center" vertical="center"/>
    </xf>
    <xf numFmtId="1" fontId="0" fillId="20" borderId="0" xfId="0" applyNumberFormat="1" applyFill="1"/>
    <xf numFmtId="0" fontId="0" fillId="21" borderId="0" xfId="0" applyFill="1" applyAlignment="1">
      <alignment horizontal="center" vertical="center"/>
    </xf>
    <xf numFmtId="1" fontId="0" fillId="21" borderId="0" xfId="0" applyNumberFormat="1" applyFill="1"/>
    <xf numFmtId="1" fontId="0" fillId="22" borderId="0" xfId="0" applyNumberFormat="1" applyFill="1"/>
    <xf numFmtId="1" fontId="0" fillId="4" borderId="0" xfId="0" applyNumberFormat="1" applyFill="1"/>
    <xf numFmtId="0" fontId="0" fillId="4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1" fontId="5" fillId="4" borderId="0" xfId="0" applyNumberFormat="1" applyFont="1" applyFill="1"/>
    <xf numFmtId="0" fontId="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" fontId="0" fillId="4" borderId="2" xfId="0" applyNumberFormat="1" applyFill="1" applyBorder="1"/>
    <xf numFmtId="1" fontId="0" fillId="4" borderId="3" xfId="0" applyNumberFormat="1" applyFill="1" applyBorder="1"/>
    <xf numFmtId="0" fontId="0" fillId="4" borderId="2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" fontId="0" fillId="4" borderId="22" xfId="0" applyNumberFormat="1" applyFill="1" applyBorder="1"/>
    <xf numFmtId="1" fontId="0" fillId="4" borderId="2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1" fontId="0" fillId="4" borderId="21" xfId="0" applyNumberFormat="1" applyFill="1" applyBorder="1" applyAlignment="1">
      <alignment horizontal="right"/>
    </xf>
    <xf numFmtId="0" fontId="5" fillId="4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1" fontId="0" fillId="4" borderId="0" xfId="0" applyNumberFormat="1" applyFill="1" applyAlignment="1"/>
    <xf numFmtId="0" fontId="0" fillId="4" borderId="0" xfId="0" applyFill="1" applyAlignment="1"/>
    <xf numFmtId="0" fontId="5" fillId="4" borderId="0" xfId="0" applyFont="1" applyFill="1" applyAlignment="1"/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/>
    <xf numFmtId="0" fontId="0" fillId="2" borderId="0" xfId="0" applyFill="1"/>
    <xf numFmtId="0" fontId="0" fillId="0" borderId="0" xfId="0" applyAlignment="1">
      <alignment horizontal="left" vertical="center"/>
    </xf>
    <xf numFmtId="0" fontId="11" fillId="0" borderId="0" xfId="0" applyFont="1"/>
    <xf numFmtId="0" fontId="12" fillId="2" borderId="29" xfId="0" applyFont="1" applyFill="1" applyBorder="1"/>
    <xf numFmtId="164" fontId="12" fillId="2" borderId="30" xfId="0" applyNumberFormat="1" applyFont="1" applyFill="1" applyBorder="1" applyAlignment="1">
      <alignment horizontal="center"/>
    </xf>
    <xf numFmtId="164" fontId="12" fillId="2" borderId="31" xfId="0" applyNumberFormat="1" applyFont="1" applyFill="1" applyBorder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" fontId="0" fillId="4" borderId="33" xfId="0" applyNumberFormat="1" applyFill="1" applyBorder="1"/>
    <xf numFmtId="1" fontId="0" fillId="4" borderId="34" xfId="0" applyNumberFormat="1" applyFill="1" applyBorder="1"/>
    <xf numFmtId="164" fontId="13" fillId="23" borderId="35" xfId="0" applyNumberFormat="1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1" fontId="0" fillId="4" borderId="34" xfId="0" applyNumberFormat="1" applyFill="1" applyBorder="1" applyAlignment="1">
      <alignment horizontal="right"/>
    </xf>
    <xf numFmtId="0" fontId="5" fillId="4" borderId="36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13" fillId="23" borderId="8" xfId="0" applyNumberFormat="1" applyFont="1" applyFill="1" applyBorder="1" applyAlignment="1">
      <alignment horizontal="center"/>
    </xf>
    <xf numFmtId="1" fontId="0" fillId="2" borderId="22" xfId="0" applyNumberFormat="1" applyFill="1" applyBorder="1"/>
    <xf numFmtId="1" fontId="0" fillId="2" borderId="33" xfId="0" applyNumberFormat="1" applyFill="1" applyBorder="1"/>
    <xf numFmtId="0" fontId="0" fillId="4" borderId="36" xfId="0" applyFill="1" applyBorder="1" applyAlignment="1">
      <alignment horizontal="center" vertical="center"/>
    </xf>
    <xf numFmtId="1" fontId="0" fillId="4" borderId="0" xfId="0" applyNumberFormat="1" applyFill="1" applyBorder="1"/>
    <xf numFmtId="1" fontId="0" fillId="4" borderId="37" xfId="0" applyNumberFormat="1" applyFill="1" applyBorder="1"/>
    <xf numFmtId="0" fontId="5" fillId="4" borderId="32" xfId="0" applyFont="1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" fontId="12" fillId="2" borderId="31" xfId="0" applyNumberFormat="1" applyFont="1" applyFill="1" applyBorder="1" applyAlignment="1">
      <alignment horizontal="center"/>
    </xf>
    <xf numFmtId="1" fontId="0" fillId="4" borderId="37" xfId="0" applyNumberFormat="1" applyFill="1" applyBorder="1" applyAlignment="1">
      <alignment horizontal="right"/>
    </xf>
    <xf numFmtId="0" fontId="5" fillId="4" borderId="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1" fontId="0" fillId="2" borderId="0" xfId="0" applyNumberFormat="1" applyFill="1" applyBorder="1"/>
    <xf numFmtId="0" fontId="0" fillId="0" borderId="0" xfId="0" applyBorder="1"/>
    <xf numFmtId="1" fontId="0" fillId="4" borderId="22" xfId="0" applyNumberForma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1" xfId="0" applyFill="1" applyBorder="1"/>
    <xf numFmtId="0" fontId="0" fillId="4" borderId="34" xfId="0" applyFill="1" applyBorder="1"/>
    <xf numFmtId="0" fontId="0" fillId="15" borderId="32" xfId="0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164" fontId="13" fillId="24" borderId="35" xfId="0" applyNumberFormat="1" applyFont="1" applyFill="1" applyBorder="1" applyAlignment="1">
      <alignment horizontal="center"/>
    </xf>
    <xf numFmtId="0" fontId="0" fillId="15" borderId="20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5" fillId="0" borderId="0" xfId="0" applyFont="1"/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/>
    <xf numFmtId="0" fontId="5" fillId="4" borderId="0" xfId="0" applyFont="1" applyFill="1" applyBorder="1" applyAlignment="1"/>
    <xf numFmtId="0" fontId="0" fillId="4" borderId="32" xfId="0" applyFont="1" applyFill="1" applyBorder="1" applyAlignment="1"/>
    <xf numFmtId="0" fontId="0" fillId="4" borderId="20" xfId="0" applyFont="1" applyFill="1" applyBorder="1" applyAlignment="1"/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4" borderId="33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22" xfId="0" applyNumberFormat="1" applyFill="1" applyBorder="1" applyAlignment="1">
      <alignment horizontal="center"/>
    </xf>
    <xf numFmtId="0" fontId="0" fillId="4" borderId="23" xfId="0" applyFill="1" applyBorder="1" applyAlignment="1">
      <alignment horizontal="center" vertical="center" wrapText="1"/>
    </xf>
    <xf numFmtId="1" fontId="5" fillId="4" borderId="24" xfId="0" applyNumberFormat="1" applyFont="1" applyFill="1" applyBorder="1" applyAlignment="1">
      <alignment horizontal="center" vertical="center" wrapText="1"/>
    </xf>
    <xf numFmtId="1" fontId="5" fillId="4" borderId="25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" fontId="0" fillId="4" borderId="34" xfId="0" applyNumberFormat="1" applyFill="1" applyBorder="1" applyAlignment="1">
      <alignment horizontal="center"/>
    </xf>
    <xf numFmtId="1" fontId="0" fillId="4" borderId="21" xfId="0" applyNumberFormat="1" applyFill="1" applyBorder="1" applyAlignment="1">
      <alignment horizontal="center"/>
    </xf>
    <xf numFmtId="1" fontId="0" fillId="4" borderId="21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5" fillId="4" borderId="0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/>
    </xf>
    <xf numFmtId="0" fontId="0" fillId="0" borderId="0" xfId="0" applyFont="1" applyFill="1" applyBorder="1"/>
    <xf numFmtId="1" fontId="0" fillId="4" borderId="0" xfId="0" applyNumberFormat="1" applyFill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22" xfId="0" applyNumberFormat="1" applyFill="1" applyBorder="1" applyAlignment="1">
      <alignment horizontal="center" vertical="center"/>
    </xf>
    <xf numFmtId="1" fontId="0" fillId="15" borderId="33" xfId="0" applyNumberFormat="1" applyFill="1" applyBorder="1" applyAlignment="1">
      <alignment horizontal="center" vertical="center"/>
    </xf>
    <xf numFmtId="1" fontId="0" fillId="15" borderId="22" xfId="0" applyNumberFormat="1" applyFill="1" applyBorder="1" applyAlignment="1">
      <alignment horizontal="center" vertical="center"/>
    </xf>
    <xf numFmtId="0" fontId="5" fillId="15" borderId="32" xfId="0" applyFont="1" applyFill="1" applyBorder="1" applyAlignment="1">
      <alignment horizontal="center" vertical="center"/>
    </xf>
    <xf numFmtId="1" fontId="0" fillId="4" borderId="33" xfId="0" applyNumberFormat="1" applyFill="1" applyBorder="1" applyAlignment="1">
      <alignment horizontal="center" vertical="center"/>
    </xf>
    <xf numFmtId="1" fontId="0" fillId="2" borderId="33" xfId="0" applyNumberFormat="1" applyFill="1" applyBorder="1" applyAlignment="1">
      <alignment horizontal="center" vertical="center"/>
    </xf>
    <xf numFmtId="1" fontId="0" fillId="2" borderId="22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1" fontId="0" fillId="4" borderId="0" xfId="0" applyNumberFormat="1" applyFill="1" applyBorder="1" applyAlignment="1">
      <alignment horizontal="center" vertical="center"/>
    </xf>
    <xf numFmtId="1" fontId="0" fillId="4" borderId="37" xfId="0" applyNumberForma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7" fillId="3" borderId="39" xfId="3" applyFont="1" applyFill="1" applyBorder="1" applyAlignment="1">
      <alignment horizontal="center" vertical="center"/>
    </xf>
    <xf numFmtId="0" fontId="7" fillId="3" borderId="40" xfId="3" applyFont="1" applyFill="1" applyBorder="1" applyAlignment="1">
      <alignment horizontal="center" vertical="center"/>
    </xf>
    <xf numFmtId="0" fontId="7" fillId="3" borderId="27" xfId="3" applyFont="1" applyFill="1" applyBorder="1" applyAlignment="1">
      <alignment horizontal="center" vertical="center"/>
    </xf>
    <xf numFmtId="0" fontId="7" fillId="3" borderId="28" xfId="3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/>
    </xf>
    <xf numFmtId="0" fontId="2" fillId="3" borderId="33" xfId="3" applyFont="1" applyFill="1" applyBorder="1" applyAlignment="1"/>
    <xf numFmtId="0" fontId="2" fillId="0" borderId="0" xfId="3" applyFont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3" borderId="33" xfId="3" applyFont="1" applyFill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7" fillId="3" borderId="44" xfId="3" applyFont="1" applyFill="1" applyBorder="1" applyAlignment="1">
      <alignment horizontal="center" vertical="center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3" borderId="34" xfId="3" applyFont="1" applyFill="1" applyBorder="1" applyAlignment="1"/>
    <xf numFmtId="0" fontId="2" fillId="0" borderId="5" xfId="3" applyFont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2" fillId="3" borderId="7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0" fontId="2" fillId="0" borderId="38" xfId="3" applyFont="1" applyBorder="1" applyAlignment="1">
      <alignment horizontal="right"/>
    </xf>
    <xf numFmtId="0" fontId="2" fillId="20" borderId="38" xfId="3" applyFont="1" applyFill="1" applyBorder="1" applyAlignment="1">
      <alignment horizontal="right"/>
    </xf>
    <xf numFmtId="0" fontId="2" fillId="0" borderId="15" xfId="3" applyFont="1" applyBorder="1" applyAlignment="1">
      <alignment horizontal="center" vertical="center"/>
    </xf>
    <xf numFmtId="0" fontId="2" fillId="0" borderId="42" xfId="3" applyFont="1" applyBorder="1" applyAlignment="1">
      <alignment horizontal="center" vertical="center"/>
    </xf>
    <xf numFmtId="0" fontId="2" fillId="0" borderId="38" xfId="3" applyFont="1" applyBorder="1"/>
    <xf numFmtId="0" fontId="2" fillId="3" borderId="34" xfId="3" applyFont="1" applyFill="1" applyBorder="1" applyAlignment="1">
      <alignment horizontal="center" vertical="center"/>
    </xf>
    <xf numFmtId="0" fontId="2" fillId="3" borderId="10" xfId="3" applyFont="1" applyFill="1" applyBorder="1"/>
    <xf numFmtId="0" fontId="2" fillId="0" borderId="10" xfId="3" applyFont="1" applyBorder="1"/>
    <xf numFmtId="0" fontId="2" fillId="0" borderId="12" xfId="3" applyFont="1" applyBorder="1"/>
    <xf numFmtId="0" fontId="2" fillId="0" borderId="43" xfId="3" applyFont="1" applyBorder="1" applyAlignment="1">
      <alignment horizontal="center" vertical="center"/>
    </xf>
    <xf numFmtId="0" fontId="2" fillId="0" borderId="18" xfId="3" applyFont="1" applyBorder="1" applyAlignment="1">
      <alignment horizontal="center" vertical="center"/>
    </xf>
    <xf numFmtId="0" fontId="2" fillId="0" borderId="16" xfId="3" applyFont="1" applyBorder="1"/>
    <xf numFmtId="0" fontId="7" fillId="3" borderId="33" xfId="3" applyFont="1" applyFill="1" applyBorder="1" applyAlignment="1">
      <alignment horizontal="center" vertical="center"/>
    </xf>
    <xf numFmtId="0" fontId="7" fillId="3" borderId="34" xfId="3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2" fillId="0" borderId="48" xfId="3" applyFont="1" applyBorder="1" applyAlignment="1">
      <alignment horizontal="center" vertical="center"/>
    </xf>
    <xf numFmtId="0" fontId="2" fillId="0" borderId="45" xfId="3" applyFont="1" applyBorder="1" applyAlignment="1">
      <alignment horizontal="center" vertical="center"/>
    </xf>
    <xf numFmtId="0" fontId="2" fillId="0" borderId="49" xfId="3" applyFont="1" applyBorder="1" applyAlignment="1">
      <alignment horizontal="center" vertical="center"/>
    </xf>
    <xf numFmtId="0" fontId="2" fillId="20" borderId="40" xfId="3" applyFont="1" applyFill="1" applyBorder="1" applyAlignment="1">
      <alignment horizontal="center" vertical="center"/>
    </xf>
    <xf numFmtId="0" fontId="2" fillId="20" borderId="41" xfId="3" applyFont="1" applyFill="1" applyBorder="1" applyAlignment="1">
      <alignment horizontal="center" vertical="center"/>
    </xf>
    <xf numFmtId="0" fontId="2" fillId="20" borderId="44" xfId="3" applyFont="1" applyFill="1" applyBorder="1" applyAlignment="1">
      <alignment horizontal="center" vertical="center"/>
    </xf>
    <xf numFmtId="0" fontId="2" fillId="0" borderId="33" xfId="3" applyFont="1" applyBorder="1" applyAlignment="1"/>
    <xf numFmtId="0" fontId="0" fillId="2" borderId="0" xfId="0" applyFill="1" applyAlignment="1"/>
    <xf numFmtId="1" fontId="0" fillId="2" borderId="0" xfId="0" applyNumberFormat="1" applyFill="1" applyAlignment="1"/>
    <xf numFmtId="49" fontId="14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Border="1"/>
    <xf numFmtId="9" fontId="0" fillId="0" borderId="0" xfId="0" applyNumberFormat="1" applyBorder="1"/>
    <xf numFmtId="0" fontId="5" fillId="0" borderId="30" xfId="0" applyFont="1" applyBorder="1"/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5" fillId="0" borderId="29" xfId="0" applyFont="1" applyBorder="1"/>
    <xf numFmtId="0" fontId="5" fillId="0" borderId="51" xfId="0" applyFont="1" applyBorder="1"/>
    <xf numFmtId="9" fontId="0" fillId="0" borderId="14" xfId="0" applyNumberFormat="1" applyBorder="1"/>
    <xf numFmtId="0" fontId="0" fillId="0" borderId="14" xfId="0" applyBorder="1"/>
    <xf numFmtId="0" fontId="0" fillId="0" borderId="42" xfId="0" applyBorder="1"/>
    <xf numFmtId="0" fontId="0" fillId="0" borderId="51" xfId="0" applyBorder="1"/>
    <xf numFmtId="0" fontId="8" fillId="20" borderId="50" xfId="0" applyFont="1" applyFill="1" applyBorder="1"/>
    <xf numFmtId="0" fontId="8" fillId="20" borderId="40" xfId="0" applyFont="1" applyFill="1" applyBorder="1"/>
    <xf numFmtId="0" fontId="8" fillId="20" borderId="44" xfId="0" applyFont="1" applyFill="1" applyBorder="1"/>
    <xf numFmtId="0" fontId="8" fillId="0" borderId="0" xfId="0" applyFont="1" applyAlignment="1">
      <alignment horizontal="center" vertical="center" wrapText="1"/>
    </xf>
    <xf numFmtId="16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/>
    </xf>
    <xf numFmtId="1" fontId="0" fillId="4" borderId="0" xfId="0" applyNumberForma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Border="1" applyAlignment="1">
      <alignment horizontal="left"/>
    </xf>
    <xf numFmtId="16" fontId="0" fillId="0" borderId="0" xfId="0" applyNumberFormat="1" applyAlignment="1">
      <alignment horizontal="left"/>
    </xf>
    <xf numFmtId="1" fontId="0" fillId="4" borderId="0" xfId="0" applyNumberForma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" fontId="0" fillId="4" borderId="0" xfId="0" applyNumberFormat="1" applyFill="1" applyBorder="1" applyAlignment="1">
      <alignment horizontal="center"/>
    </xf>
    <xf numFmtId="16" fontId="0" fillId="0" borderId="36" xfId="0" applyNumberFormat="1" applyBorder="1"/>
    <xf numFmtId="0" fontId="0" fillId="4" borderId="0" xfId="0" applyFill="1" applyBorder="1" applyAlignment="1"/>
    <xf numFmtId="0" fontId="0" fillId="4" borderId="37" xfId="0" applyFill="1" applyBorder="1" applyAlignment="1"/>
    <xf numFmtId="0" fontId="0" fillId="0" borderId="36" xfId="0" applyBorder="1"/>
    <xf numFmtId="0" fontId="0" fillId="0" borderId="37" xfId="0" applyBorder="1"/>
    <xf numFmtId="16" fontId="8" fillId="0" borderId="36" xfId="0" applyNumberFormat="1" applyFont="1" applyBorder="1"/>
    <xf numFmtId="0" fontId="8" fillId="4" borderId="0" xfId="0" applyFont="1" applyFill="1" applyBorder="1" applyAlignment="1"/>
    <xf numFmtId="0" fontId="8" fillId="4" borderId="37" xfId="0" applyFont="1" applyFill="1" applyBorder="1" applyAlignment="1"/>
    <xf numFmtId="0" fontId="8" fillId="0" borderId="36" xfId="0" applyFont="1" applyBorder="1"/>
    <xf numFmtId="0" fontId="5" fillId="4" borderId="37" xfId="0" applyFont="1" applyFill="1" applyBorder="1" applyAlignment="1"/>
    <xf numFmtId="0" fontId="0" fillId="4" borderId="37" xfId="0" applyFont="1" applyFill="1" applyBorder="1" applyAlignment="1"/>
    <xf numFmtId="0" fontId="0" fillId="0" borderId="22" xfId="0" applyBorder="1"/>
    <xf numFmtId="0" fontId="0" fillId="4" borderId="36" xfId="0" applyFill="1" applyBorder="1" applyAlignment="1"/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4" borderId="36" xfId="0" applyFont="1" applyFill="1" applyBorder="1" applyAlignment="1"/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4" borderId="36" xfId="0" applyFont="1" applyFill="1" applyBorder="1" applyAlignment="1"/>
    <xf numFmtId="0" fontId="0" fillId="4" borderId="32" xfId="0" applyFill="1" applyBorder="1" applyAlignment="1"/>
    <xf numFmtId="0" fontId="0" fillId="4" borderId="33" xfId="0" applyFill="1" applyBorder="1" applyAlignment="1"/>
    <xf numFmtId="1" fontId="0" fillId="4" borderId="34" xfId="0" applyNumberFormat="1" applyFill="1" applyBorder="1" applyAlignment="1"/>
    <xf numFmtId="0" fontId="0" fillId="4" borderId="20" xfId="0" applyFill="1" applyBorder="1" applyAlignment="1"/>
    <xf numFmtId="0" fontId="0" fillId="4" borderId="22" xfId="0" applyFill="1" applyBorder="1" applyAlignment="1"/>
    <xf numFmtId="1" fontId="0" fillId="4" borderId="21" xfId="0" applyNumberFormat="1" applyFill="1" applyBorder="1" applyAlignment="1"/>
    <xf numFmtId="0" fontId="1" fillId="20" borderId="39" xfId="3" applyFont="1" applyFill="1" applyBorder="1" applyAlignment="1">
      <alignment horizontal="center" vertical="center"/>
    </xf>
    <xf numFmtId="0" fontId="1" fillId="20" borderId="40" xfId="3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22" xfId="0" applyBorder="1" applyAlignment="1">
      <alignment horizontal="center" vertical="center"/>
    </xf>
    <xf numFmtId="0" fontId="5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5" borderId="0" xfId="0" applyFill="1" applyAlignment="1">
      <alignment horizontal="center"/>
    </xf>
    <xf numFmtId="0" fontId="5" fillId="15" borderId="0" xfId="0" applyFont="1" applyFill="1" applyAlignment="1">
      <alignment horizontal="center"/>
    </xf>
    <xf numFmtId="1" fontId="0" fillId="4" borderId="34" xfId="0" applyNumberFormat="1" applyFill="1" applyBorder="1" applyAlignment="1">
      <alignment horizontal="center" vertical="center"/>
    </xf>
    <xf numFmtId="1" fontId="0" fillId="4" borderId="21" xfId="0" applyNumberForma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15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3" borderId="32" xfId="3" applyFont="1" applyFill="1" applyBorder="1" applyAlignment="1">
      <alignment horizontal="center" vertical="center"/>
    </xf>
    <xf numFmtId="0" fontId="7" fillId="3" borderId="33" xfId="3" applyFont="1" applyFill="1" applyBorder="1" applyAlignment="1">
      <alignment horizontal="center" vertical="center"/>
    </xf>
    <xf numFmtId="0" fontId="7" fillId="3" borderId="34" xfId="3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3" borderId="46" xfId="3" applyFont="1" applyFill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0" borderId="47" xfId="3" applyFont="1" applyBorder="1" applyAlignment="1">
      <alignment horizontal="center" vertical="center"/>
    </xf>
    <xf numFmtId="0" fontId="2" fillId="3" borderId="1" xfId="3" applyFont="1" applyFill="1" applyBorder="1" applyAlignment="1">
      <alignment horizontal="center"/>
    </xf>
    <xf numFmtId="0" fontId="2" fillId="3" borderId="2" xfId="3" applyFont="1" applyFill="1" applyBorder="1" applyAlignment="1">
      <alignment horizontal="center"/>
    </xf>
    <xf numFmtId="0" fontId="2" fillId="0" borderId="4" xfId="3" applyFont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</cellXfs>
  <cellStyles count="4">
    <cellStyle name="Lien hypertexte 2" xfId="2" xr:uid="{51D0890A-F667-42EB-94AC-3AA52A52E3CB}"/>
    <cellStyle name="Normal" xfId="0" builtinId="0"/>
    <cellStyle name="Normal 2" xfId="1" xr:uid="{8FEBB8D0-6C9A-4ED0-82A3-AB9A240BBACD}"/>
    <cellStyle name="Normal 3" xfId="3" xr:uid="{A99017DC-1233-4335-A18D-B4869E8CCAE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ain.martinez021@orange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89B8-0C99-4BDA-9D38-DA5711872DD6}">
  <sheetPr>
    <pageSetUpPr fitToPage="1"/>
  </sheetPr>
  <dimension ref="A1:Z437"/>
  <sheetViews>
    <sheetView tabSelected="1" topLeftCell="I256" workbookViewId="0">
      <selection activeCell="M269" sqref="M269"/>
    </sheetView>
  </sheetViews>
  <sheetFormatPr baseColWidth="10" defaultRowHeight="12.75"/>
  <cols>
    <col min="3" max="3" width="16.28515625" customWidth="1"/>
    <col min="4" max="4" width="7.7109375" customWidth="1"/>
    <col min="5" max="5" width="5" style="2" customWidth="1"/>
    <col min="6" max="6" width="5.7109375" customWidth="1"/>
    <col min="7" max="7" width="8" style="2" customWidth="1"/>
    <col min="9" max="9" width="24.85546875" customWidth="1"/>
    <col min="10" max="10" width="11.85546875" customWidth="1"/>
    <col min="11" max="11" width="20.42578125" customWidth="1"/>
    <col min="12" max="12" width="6.140625" customWidth="1"/>
    <col min="13" max="13" width="5.5703125" customWidth="1"/>
    <col min="14" max="14" width="14.28515625" style="2" customWidth="1"/>
    <col min="15" max="15" width="6.7109375" customWidth="1"/>
    <col min="16" max="16" width="10.5703125" customWidth="1"/>
    <col min="17" max="17" width="21.140625" customWidth="1"/>
    <col min="18" max="18" width="12.7109375" style="1" customWidth="1"/>
    <col min="19" max="19" width="21" style="1" customWidth="1"/>
    <col min="20" max="20" width="6.7109375" style="1" customWidth="1"/>
    <col min="21" max="21" width="8.28515625" style="1" customWidth="1"/>
    <col min="22" max="22" width="8.42578125" style="1" customWidth="1"/>
  </cols>
  <sheetData>
    <row r="1" spans="1:20" ht="13.5" thickBot="1">
      <c r="A1" s="30" t="s">
        <v>28</v>
      </c>
      <c r="B1" s="31" t="s">
        <v>29</v>
      </c>
      <c r="C1" s="29" t="s">
        <v>875</v>
      </c>
      <c r="D1" s="26" t="s">
        <v>873</v>
      </c>
      <c r="E1" s="27" t="s">
        <v>874</v>
      </c>
      <c r="F1" s="26" t="s">
        <v>876</v>
      </c>
      <c r="G1" s="27" t="s">
        <v>877</v>
      </c>
      <c r="H1" s="28" t="s">
        <v>878</v>
      </c>
    </row>
    <row r="2" spans="1:20" ht="13.5" thickBot="1">
      <c r="A2" s="32" t="s">
        <v>30</v>
      </c>
      <c r="B2" s="33" t="s">
        <v>31</v>
      </c>
      <c r="J2" s="289" t="s">
        <v>913</v>
      </c>
      <c r="K2" s="290"/>
      <c r="L2" s="290"/>
      <c r="M2" s="290"/>
      <c r="N2" s="290"/>
      <c r="O2" s="290"/>
      <c r="P2" s="290"/>
      <c r="Q2" s="290"/>
      <c r="R2" s="290"/>
      <c r="S2" s="290"/>
      <c r="T2" s="290"/>
    </row>
    <row r="3" spans="1:20">
      <c r="A3" s="12" t="s">
        <v>9</v>
      </c>
      <c r="B3" s="11" t="s">
        <v>10</v>
      </c>
      <c r="C3" s="11" t="s">
        <v>11</v>
      </c>
      <c r="D3" s="11" t="s">
        <v>12</v>
      </c>
      <c r="E3" s="63" t="s">
        <v>32</v>
      </c>
      <c r="F3" s="64" t="s">
        <v>871</v>
      </c>
      <c r="G3" s="34" t="s">
        <v>872</v>
      </c>
      <c r="H3" s="9"/>
      <c r="I3" s="69"/>
    </row>
    <row r="4" spans="1:20">
      <c r="A4" s="1"/>
      <c r="B4" s="11"/>
      <c r="C4" s="11"/>
      <c r="D4" s="11"/>
      <c r="E4" s="63"/>
      <c r="F4" s="60"/>
      <c r="J4" s="89" t="s">
        <v>17</v>
      </c>
      <c r="K4" s="89" t="s">
        <v>18</v>
      </c>
      <c r="L4" s="89">
        <v>9.6</v>
      </c>
      <c r="M4" s="88">
        <f>L4*144/113</f>
        <v>12.233628318584069</v>
      </c>
      <c r="N4" s="88">
        <v>26.506194690265485</v>
      </c>
      <c r="O4" s="88"/>
      <c r="P4" s="89" t="s">
        <v>732</v>
      </c>
      <c r="Q4" s="89" t="s">
        <v>67</v>
      </c>
      <c r="R4" s="162" t="e">
        <f>#REF!*144/113</f>
        <v>#REF!</v>
      </c>
      <c r="S4" s="162">
        <v>52</v>
      </c>
    </row>
    <row r="5" spans="1:20">
      <c r="A5" s="1">
        <v>1</v>
      </c>
      <c r="B5" s="11" t="s">
        <v>3</v>
      </c>
      <c r="C5" s="11" t="s">
        <v>4</v>
      </c>
      <c r="D5" s="11">
        <v>15.8</v>
      </c>
      <c r="E5" s="59">
        <f>D5*134/113</f>
        <v>18.736283185840712</v>
      </c>
      <c r="F5" s="60">
        <v>37</v>
      </c>
      <c r="G5" s="36">
        <v>37</v>
      </c>
      <c r="J5" s="89" t="s">
        <v>15</v>
      </c>
      <c r="K5" s="89" t="s">
        <v>16</v>
      </c>
      <c r="L5" s="89">
        <v>11.2</v>
      </c>
      <c r="M5" s="88">
        <f>L5*144/113</f>
        <v>14.272566371681416</v>
      </c>
      <c r="N5" s="88">
        <v>27</v>
      </c>
      <c r="O5" s="88"/>
      <c r="P5" s="89" t="s">
        <v>68</v>
      </c>
      <c r="Q5" s="89" t="s">
        <v>67</v>
      </c>
      <c r="R5" s="162" t="e">
        <f>#REF!*134/113</f>
        <v>#REF!</v>
      </c>
      <c r="S5" s="162">
        <v>52.493805309734512</v>
      </c>
    </row>
    <row r="6" spans="1:20">
      <c r="A6" s="1">
        <v>1</v>
      </c>
      <c r="B6" s="11" t="s">
        <v>5</v>
      </c>
      <c r="C6" s="11" t="s">
        <v>4</v>
      </c>
      <c r="D6" s="11">
        <v>14</v>
      </c>
      <c r="E6" s="59">
        <f>D6*144/113</f>
        <v>17.840707964601769</v>
      </c>
      <c r="F6" s="59">
        <f>E5+E6</f>
        <v>36.576991150442481</v>
      </c>
      <c r="G6" s="36">
        <v>36.576991150442481</v>
      </c>
      <c r="J6" s="89" t="s">
        <v>885</v>
      </c>
      <c r="K6" s="89" t="s">
        <v>527</v>
      </c>
      <c r="L6" s="89">
        <v>-1</v>
      </c>
      <c r="M6" s="88">
        <v>-1</v>
      </c>
      <c r="N6" s="88">
        <v>28</v>
      </c>
      <c r="O6" s="88"/>
      <c r="P6" s="89" t="s">
        <v>0</v>
      </c>
      <c r="Q6" s="89" t="s">
        <v>1</v>
      </c>
      <c r="R6" s="162" t="e">
        <f>#REF!*144/113</f>
        <v>#REF!</v>
      </c>
      <c r="S6" s="162">
        <v>55</v>
      </c>
    </row>
    <row r="7" spans="1:20">
      <c r="A7" s="1"/>
      <c r="B7" s="11"/>
      <c r="C7" s="11"/>
      <c r="D7" s="11"/>
      <c r="E7" s="59"/>
      <c r="F7" s="60"/>
      <c r="J7" s="89" t="s">
        <v>526</v>
      </c>
      <c r="K7" s="89" t="s">
        <v>527</v>
      </c>
      <c r="L7" s="89">
        <v>23</v>
      </c>
      <c r="M7" s="88">
        <f>L7*144/113</f>
        <v>29.309734513274336</v>
      </c>
      <c r="N7" s="88">
        <v>28</v>
      </c>
      <c r="O7" s="88"/>
      <c r="P7" s="89" t="s">
        <v>2</v>
      </c>
      <c r="Q7" s="89" t="s">
        <v>1</v>
      </c>
      <c r="R7" s="162" t="e">
        <f>#REF!*134/113</f>
        <v>#REF!</v>
      </c>
      <c r="S7" s="162">
        <v>55.423008849557519</v>
      </c>
    </row>
    <row r="8" spans="1:20">
      <c r="A8" s="1">
        <v>2</v>
      </c>
      <c r="B8" s="11" t="s">
        <v>6</v>
      </c>
      <c r="C8" s="11" t="s">
        <v>7</v>
      </c>
      <c r="D8" s="11">
        <v>12.5</v>
      </c>
      <c r="E8" s="59">
        <f t="shared" ref="E8:E9" si="0">D8*134/113</f>
        <v>14.823008849557523</v>
      </c>
      <c r="F8" s="60">
        <v>32</v>
      </c>
      <c r="G8" s="18">
        <v>32</v>
      </c>
      <c r="J8" s="89" t="s">
        <v>20</v>
      </c>
      <c r="K8" s="89" t="s">
        <v>21</v>
      </c>
      <c r="L8" s="89">
        <v>12.6</v>
      </c>
      <c r="M8" s="88">
        <f>L8*144/113</f>
        <v>16.056637168141592</v>
      </c>
      <c r="N8" s="88">
        <v>29</v>
      </c>
      <c r="O8" s="88"/>
      <c r="P8" s="89" t="s">
        <v>26</v>
      </c>
      <c r="Q8" s="89" t="s">
        <v>27</v>
      </c>
      <c r="R8" s="162" t="e">
        <f>#REF!*144/113</f>
        <v>#REF!</v>
      </c>
      <c r="S8" s="162">
        <v>55.688495575221239</v>
      </c>
    </row>
    <row r="9" spans="1:20">
      <c r="A9" s="1">
        <v>2</v>
      </c>
      <c r="B9" s="11" t="s">
        <v>8</v>
      </c>
      <c r="C9" s="11" t="s">
        <v>19</v>
      </c>
      <c r="D9" s="11">
        <v>14.3</v>
      </c>
      <c r="E9" s="59">
        <f t="shared" si="0"/>
        <v>16.957522123893806</v>
      </c>
      <c r="F9" s="59">
        <f>E8+E9</f>
        <v>31.780530973451327</v>
      </c>
      <c r="G9" s="18">
        <v>31.780530973451327</v>
      </c>
      <c r="J9" s="89" t="s">
        <v>781</v>
      </c>
      <c r="K9" s="89" t="s">
        <v>782</v>
      </c>
      <c r="L9" s="89">
        <v>10.3</v>
      </c>
      <c r="M9" s="88">
        <f>L9*144/113</f>
        <v>13.125663716814159</v>
      </c>
      <c r="N9" s="88">
        <v>29.182300884955751</v>
      </c>
      <c r="O9" s="88"/>
      <c r="P9" s="89" t="s">
        <v>24</v>
      </c>
      <c r="Q9" s="89" t="s">
        <v>25</v>
      </c>
      <c r="R9" s="162" t="e">
        <f>#REF!*144/113</f>
        <v>#REF!</v>
      </c>
      <c r="S9" s="162">
        <v>56</v>
      </c>
    </row>
    <row r="10" spans="1:20">
      <c r="A10" s="1"/>
      <c r="B10" s="11"/>
      <c r="C10" s="11"/>
      <c r="D10" s="11"/>
      <c r="E10" s="59"/>
      <c r="F10" s="60"/>
      <c r="J10" s="89" t="s">
        <v>8</v>
      </c>
      <c r="K10" s="89" t="s">
        <v>19</v>
      </c>
      <c r="L10" s="89">
        <v>14.3</v>
      </c>
      <c r="M10" s="88">
        <f>L10*134/113</f>
        <v>16.957522123893806</v>
      </c>
      <c r="N10" s="88">
        <v>31.780530973451327</v>
      </c>
      <c r="O10" s="88"/>
      <c r="P10" s="89" t="s">
        <v>188</v>
      </c>
      <c r="Q10" s="89" t="s">
        <v>191</v>
      </c>
      <c r="R10" s="162" t="e">
        <f>#REF!*134/113</f>
        <v>#REF!</v>
      </c>
      <c r="S10" s="162">
        <v>59</v>
      </c>
    </row>
    <row r="11" spans="1:20">
      <c r="A11" s="1">
        <v>3</v>
      </c>
      <c r="B11" s="11" t="s">
        <v>0</v>
      </c>
      <c r="C11" s="11" t="s">
        <v>1</v>
      </c>
      <c r="D11" s="11">
        <v>20.6</v>
      </c>
      <c r="E11" s="59">
        <f>D11*144/113</f>
        <v>26.251327433628319</v>
      </c>
      <c r="F11" s="60">
        <v>55</v>
      </c>
      <c r="G11" s="22">
        <v>55</v>
      </c>
      <c r="J11" s="89" t="s">
        <v>6</v>
      </c>
      <c r="K11" s="89" t="s">
        <v>7</v>
      </c>
      <c r="L11" s="89">
        <v>12.5</v>
      </c>
      <c r="M11" s="88">
        <f>L11*134/113</f>
        <v>14.823008849557523</v>
      </c>
      <c r="N11" s="88">
        <v>32</v>
      </c>
      <c r="O11" s="88"/>
      <c r="P11" s="89" t="s">
        <v>879</v>
      </c>
      <c r="Q11" s="89" t="s">
        <v>880</v>
      </c>
      <c r="R11" s="162" t="e">
        <f>#REF!*134/113</f>
        <v>#REF!</v>
      </c>
      <c r="S11" s="162">
        <v>59</v>
      </c>
    </row>
    <row r="12" spans="1:20">
      <c r="A12" s="1">
        <v>3</v>
      </c>
      <c r="B12" s="11" t="s">
        <v>2</v>
      </c>
      <c r="C12" s="11" t="s">
        <v>1</v>
      </c>
      <c r="D12" s="11">
        <v>24.6</v>
      </c>
      <c r="E12" s="59">
        <f>D12*134/113</f>
        <v>29.171681415929203</v>
      </c>
      <c r="F12" s="59">
        <f>E11+E12</f>
        <v>55.423008849557519</v>
      </c>
      <c r="G12" s="22">
        <v>55.423008849557519</v>
      </c>
      <c r="J12" s="89" t="s">
        <v>531</v>
      </c>
      <c r="K12" s="89" t="s">
        <v>7</v>
      </c>
      <c r="L12" s="89">
        <v>12.9</v>
      </c>
      <c r="M12" s="88">
        <f>L12*144/113</f>
        <v>16.438938053097345</v>
      </c>
      <c r="N12" s="88">
        <v>32.877876106194691</v>
      </c>
      <c r="O12" s="88"/>
      <c r="P12" s="89" t="s">
        <v>237</v>
      </c>
      <c r="Q12" s="89" t="s">
        <v>236</v>
      </c>
      <c r="R12" s="162" t="e">
        <f>#REF!*134/113</f>
        <v>#REF!</v>
      </c>
      <c r="S12" s="162">
        <v>62</v>
      </c>
    </row>
    <row r="13" spans="1:20">
      <c r="A13" s="1"/>
      <c r="B13" s="11"/>
      <c r="C13" s="11"/>
      <c r="D13" s="11"/>
      <c r="E13" s="59"/>
      <c r="F13" s="60"/>
      <c r="J13" s="89" t="s">
        <v>679</v>
      </c>
      <c r="K13" s="89" t="s">
        <v>852</v>
      </c>
      <c r="L13" s="89">
        <v>12.9</v>
      </c>
      <c r="M13" s="88">
        <f>L13*144/113</f>
        <v>16.438938053097345</v>
      </c>
      <c r="N13" s="88">
        <v>33</v>
      </c>
      <c r="O13" s="88"/>
      <c r="P13" s="89" t="s">
        <v>314</v>
      </c>
      <c r="Q13" s="89" t="s">
        <v>313</v>
      </c>
      <c r="R13" s="162" t="e">
        <f>#REF!*134/113</f>
        <v>#REF!</v>
      </c>
      <c r="S13" s="162">
        <v>62</v>
      </c>
    </row>
    <row r="14" spans="1:20">
      <c r="A14" s="1">
        <v>4</v>
      </c>
      <c r="B14" s="11" t="s">
        <v>13</v>
      </c>
      <c r="C14" s="11" t="s">
        <v>14</v>
      </c>
      <c r="D14" s="11">
        <v>27.6</v>
      </c>
      <c r="E14" s="59">
        <f>D14*144/113</f>
        <v>35.171681415929207</v>
      </c>
      <c r="F14" s="60">
        <v>68</v>
      </c>
      <c r="G14" s="38">
        <v>68</v>
      </c>
      <c r="J14" s="89" t="s">
        <v>5</v>
      </c>
      <c r="K14" s="89" t="s">
        <v>4</v>
      </c>
      <c r="L14" s="89">
        <v>14</v>
      </c>
      <c r="M14" s="88">
        <f>L14*144/113</f>
        <v>17.840707964601769</v>
      </c>
      <c r="N14" s="88">
        <v>36.576991150442481</v>
      </c>
      <c r="O14" s="88"/>
      <c r="P14" s="89" t="s">
        <v>33</v>
      </c>
      <c r="Q14" s="89" t="s">
        <v>34</v>
      </c>
      <c r="R14" s="162" t="e">
        <f>#REF!*134/113</f>
        <v>#REF!</v>
      </c>
      <c r="S14" s="162">
        <v>65</v>
      </c>
    </row>
    <row r="15" spans="1:20">
      <c r="A15" s="1">
        <v>4</v>
      </c>
      <c r="B15" s="68" t="s">
        <v>500</v>
      </c>
      <c r="C15" s="68" t="s">
        <v>734</v>
      </c>
      <c r="D15" s="11">
        <v>25.8</v>
      </c>
      <c r="E15" s="59">
        <f t="shared" ref="E15" si="1">D15*144/113</f>
        <v>32.877876106194691</v>
      </c>
      <c r="F15" s="59">
        <f>E14+E15</f>
        <v>68.049557522123905</v>
      </c>
      <c r="G15" s="38">
        <v>68.049557522123905</v>
      </c>
      <c r="J15" s="89" t="s">
        <v>3</v>
      </c>
      <c r="K15" s="89" t="s">
        <v>4</v>
      </c>
      <c r="L15" s="89">
        <v>15.8</v>
      </c>
      <c r="M15" s="88">
        <f>L15*134/113</f>
        <v>18.736283185840712</v>
      </c>
      <c r="N15" s="88">
        <v>37</v>
      </c>
      <c r="O15" s="88"/>
      <c r="P15" s="90" t="s">
        <v>22</v>
      </c>
      <c r="Q15" s="90" t="s">
        <v>23</v>
      </c>
      <c r="R15" s="162" t="e">
        <f>#REF!*134/113</f>
        <v>#REF!</v>
      </c>
      <c r="S15" s="162">
        <v>65</v>
      </c>
    </row>
    <row r="16" spans="1:20">
      <c r="A16" s="1"/>
      <c r="B16" s="11"/>
      <c r="C16" s="11"/>
      <c r="D16" s="11"/>
      <c r="E16" s="59"/>
      <c r="F16" s="60"/>
      <c r="J16" s="89" t="s">
        <v>26</v>
      </c>
      <c r="K16" s="89" t="s">
        <v>37</v>
      </c>
      <c r="L16" s="89">
        <v>11.7</v>
      </c>
      <c r="M16" s="88">
        <f t="shared" ref="M16:M21" si="2">L16*144/113</f>
        <v>14.909734513274335</v>
      </c>
      <c r="N16" s="88">
        <v>41</v>
      </c>
      <c r="O16" s="88"/>
      <c r="P16" s="89" t="s">
        <v>13</v>
      </c>
      <c r="Q16" s="89" t="s">
        <v>14</v>
      </c>
      <c r="R16" s="162" t="e">
        <f>#REF!*144/113</f>
        <v>#REF!</v>
      </c>
      <c r="S16" s="162">
        <v>68</v>
      </c>
    </row>
    <row r="17" spans="1:19">
      <c r="A17" s="11">
        <v>5</v>
      </c>
      <c r="B17" s="11" t="s">
        <v>15</v>
      </c>
      <c r="C17" s="11" t="s">
        <v>16</v>
      </c>
      <c r="D17" s="11">
        <v>11.2</v>
      </c>
      <c r="E17" s="59">
        <f t="shared" ref="E17:E21" si="3">D17*144/113</f>
        <v>14.272566371681416</v>
      </c>
      <c r="F17" s="60">
        <v>27</v>
      </c>
      <c r="G17" s="41">
        <v>27</v>
      </c>
      <c r="H17" s="1"/>
      <c r="J17" s="89" t="s">
        <v>581</v>
      </c>
      <c r="K17" s="89" t="s">
        <v>853</v>
      </c>
      <c r="L17" s="89">
        <v>20.7</v>
      </c>
      <c r="M17" s="88">
        <f t="shared" si="2"/>
        <v>26.3787610619469</v>
      </c>
      <c r="N17" s="88">
        <v>41.288495575221233</v>
      </c>
      <c r="O17" s="88"/>
      <c r="P17" s="90" t="s">
        <v>500</v>
      </c>
      <c r="Q17" s="90" t="s">
        <v>734</v>
      </c>
      <c r="R17" s="162" t="e">
        <f>#REF!*144/113</f>
        <v>#REF!</v>
      </c>
      <c r="S17" s="162">
        <v>68.049557522123905</v>
      </c>
    </row>
    <row r="18" spans="1:19">
      <c r="A18" s="11">
        <v>5</v>
      </c>
      <c r="B18" s="11" t="s">
        <v>17</v>
      </c>
      <c r="C18" s="11" t="s">
        <v>18</v>
      </c>
      <c r="D18" s="11">
        <v>9.6</v>
      </c>
      <c r="E18" s="59">
        <f t="shared" si="3"/>
        <v>12.233628318584069</v>
      </c>
      <c r="F18" s="59">
        <f>E17+E18</f>
        <v>26.506194690265485</v>
      </c>
      <c r="G18" s="41">
        <v>26.506194690265485</v>
      </c>
      <c r="H18" s="1"/>
      <c r="J18" s="89" t="s">
        <v>679</v>
      </c>
      <c r="K18" s="89" t="s">
        <v>866</v>
      </c>
      <c r="L18" s="89">
        <v>15</v>
      </c>
      <c r="M18" s="88">
        <f t="shared" si="2"/>
        <v>19.115044247787612</v>
      </c>
      <c r="N18" s="88">
        <v>44</v>
      </c>
      <c r="O18" s="88"/>
      <c r="P18" s="89" t="s">
        <v>2</v>
      </c>
      <c r="Q18" s="89" t="s">
        <v>242</v>
      </c>
      <c r="R18" s="162" t="e">
        <f>#REF!*134/113</f>
        <v>#REF!</v>
      </c>
      <c r="S18" s="162">
        <v>73</v>
      </c>
    </row>
    <row r="19" spans="1:19">
      <c r="A19" s="11"/>
      <c r="B19" s="11"/>
      <c r="C19" s="11"/>
      <c r="D19" s="11"/>
      <c r="E19" s="59"/>
      <c r="F19" s="60"/>
      <c r="H19" s="1"/>
      <c r="J19" s="89" t="s">
        <v>624</v>
      </c>
      <c r="K19" s="89" t="s">
        <v>867</v>
      </c>
      <c r="L19" s="89">
        <v>19.600000000000001</v>
      </c>
      <c r="M19" s="88">
        <f t="shared" si="2"/>
        <v>24.97699115044248</v>
      </c>
      <c r="N19" s="88">
        <v>44.092035398230095</v>
      </c>
      <c r="O19" s="88"/>
      <c r="P19" s="89" t="s">
        <v>846</v>
      </c>
      <c r="Q19" s="89" t="s">
        <v>242</v>
      </c>
      <c r="R19" s="162" t="e">
        <f>#REF!*144/113</f>
        <v>#REF!</v>
      </c>
      <c r="S19" s="162">
        <v>73.021238938053102</v>
      </c>
    </row>
    <row r="20" spans="1:19">
      <c r="A20" s="11">
        <v>6</v>
      </c>
      <c r="B20" s="11" t="s">
        <v>20</v>
      </c>
      <c r="C20" s="11" t="s">
        <v>21</v>
      </c>
      <c r="D20" s="11">
        <v>12.6</v>
      </c>
      <c r="E20" s="59">
        <f t="shared" si="3"/>
        <v>16.056637168141592</v>
      </c>
      <c r="F20" s="59">
        <v>29</v>
      </c>
      <c r="G20" s="23">
        <v>29</v>
      </c>
      <c r="H20" s="1"/>
      <c r="J20" s="89" t="s">
        <v>35</v>
      </c>
      <c r="K20" s="89" t="s">
        <v>36</v>
      </c>
      <c r="L20" s="89">
        <v>17.899999999999999</v>
      </c>
      <c r="M20" s="88">
        <f t="shared" si="2"/>
        <v>22.810619469026548</v>
      </c>
      <c r="N20" s="88">
        <v>45</v>
      </c>
      <c r="O20" s="88"/>
      <c r="P20" s="89" t="s">
        <v>868</v>
      </c>
      <c r="Q20" s="89" t="s">
        <v>257</v>
      </c>
      <c r="R20" s="162" t="e">
        <f>#REF!*144/113</f>
        <v>#REF!</v>
      </c>
      <c r="S20" s="162">
        <v>73.784070796460185</v>
      </c>
    </row>
    <row r="21" spans="1:19">
      <c r="A21" s="11">
        <v>6</v>
      </c>
      <c r="B21" s="11" t="s">
        <v>781</v>
      </c>
      <c r="C21" s="11" t="s">
        <v>782</v>
      </c>
      <c r="D21" s="11">
        <v>10.3</v>
      </c>
      <c r="E21" s="59">
        <f t="shared" si="3"/>
        <v>13.125663716814159</v>
      </c>
      <c r="F21" s="59">
        <f>E20+E21</f>
        <v>29.182300884955751</v>
      </c>
      <c r="G21" s="23">
        <v>29.182300884955751</v>
      </c>
      <c r="H21" s="1"/>
      <c r="J21" s="89" t="s">
        <v>865</v>
      </c>
      <c r="K21" s="89" t="s">
        <v>585</v>
      </c>
      <c r="L21" s="89">
        <v>17.5</v>
      </c>
      <c r="M21" s="88">
        <f t="shared" si="2"/>
        <v>22.300884955752213</v>
      </c>
      <c r="N21" s="88">
        <v>45.111504424778758</v>
      </c>
      <c r="O21" s="88"/>
      <c r="P21" s="89" t="s">
        <v>128</v>
      </c>
      <c r="Q21" s="89" t="s">
        <v>397</v>
      </c>
      <c r="R21" s="162" t="e">
        <f>#REF!*134/113</f>
        <v>#REF!</v>
      </c>
      <c r="S21" s="162">
        <v>74</v>
      </c>
    </row>
    <row r="22" spans="1:19">
      <c r="A22" s="1"/>
      <c r="B22" s="11"/>
      <c r="C22" s="11"/>
      <c r="D22" s="11"/>
      <c r="E22" s="59"/>
      <c r="F22" s="60"/>
      <c r="J22" s="89" t="s">
        <v>48</v>
      </c>
      <c r="K22" s="89" t="s">
        <v>47</v>
      </c>
      <c r="L22" s="89">
        <v>23.2</v>
      </c>
      <c r="M22" s="88">
        <f>L22*134/113</f>
        <v>27.51150442477876</v>
      </c>
      <c r="N22" s="88">
        <v>50</v>
      </c>
      <c r="O22" s="88"/>
      <c r="P22" s="89" t="s">
        <v>622</v>
      </c>
      <c r="Q22" s="89" t="s">
        <v>666</v>
      </c>
      <c r="R22" s="162" t="e">
        <f>#REF!*144/113</f>
        <v>#REF!</v>
      </c>
      <c r="S22" s="162">
        <v>80</v>
      </c>
    </row>
    <row r="23" spans="1:19">
      <c r="A23" s="1">
        <v>7</v>
      </c>
      <c r="B23" s="68" t="s">
        <v>22</v>
      </c>
      <c r="C23" s="68" t="s">
        <v>23</v>
      </c>
      <c r="D23" s="11">
        <v>27</v>
      </c>
      <c r="E23" s="59">
        <f>D23*134/113</f>
        <v>32.017699115044245</v>
      </c>
      <c r="F23" s="60">
        <v>65</v>
      </c>
      <c r="G23" s="45">
        <v>65</v>
      </c>
      <c r="J23" s="89" t="s">
        <v>63</v>
      </c>
      <c r="K23" s="89" t="s">
        <v>25</v>
      </c>
      <c r="L23" s="89">
        <v>18.600000000000001</v>
      </c>
      <c r="M23" s="88">
        <f>L23*134/113</f>
        <v>22.056637168141595</v>
      </c>
      <c r="N23" s="88">
        <v>50</v>
      </c>
      <c r="O23" s="88"/>
      <c r="P23" s="89" t="s">
        <v>869</v>
      </c>
      <c r="Q23" s="89" t="s">
        <v>870</v>
      </c>
      <c r="R23" s="162" t="e">
        <f>#REF!*134/113</f>
        <v>#REF!</v>
      </c>
      <c r="S23" s="162">
        <v>80.316814159292022</v>
      </c>
    </row>
    <row r="24" spans="1:19">
      <c r="A24" s="1">
        <v>7</v>
      </c>
      <c r="B24" s="11" t="s">
        <v>33</v>
      </c>
      <c r="C24" s="11" t="s">
        <v>34</v>
      </c>
      <c r="D24" s="11">
        <v>27.7</v>
      </c>
      <c r="E24" s="59">
        <f>D24*134/113</f>
        <v>32.84778761061947</v>
      </c>
      <c r="F24" s="59">
        <f>E23+E24</f>
        <v>64.865486725663715</v>
      </c>
      <c r="G24" s="45">
        <v>64.865486725663715</v>
      </c>
    </row>
    <row r="25" spans="1:19">
      <c r="A25" s="1"/>
      <c r="B25" s="11"/>
      <c r="C25" s="11"/>
      <c r="D25" s="11"/>
      <c r="E25" s="59"/>
      <c r="F25" s="60"/>
    </row>
    <row r="26" spans="1:19">
      <c r="A26" s="1">
        <v>8</v>
      </c>
      <c r="B26" s="11" t="s">
        <v>24</v>
      </c>
      <c r="C26" s="11" t="s">
        <v>25</v>
      </c>
      <c r="D26" s="11">
        <v>22.7</v>
      </c>
      <c r="E26" s="59">
        <f t="shared" ref="E26:E36" si="4">D26*144/113</f>
        <v>28.927433628318582</v>
      </c>
      <c r="F26" s="60">
        <v>56</v>
      </c>
      <c r="G26" s="16">
        <v>56</v>
      </c>
    </row>
    <row r="27" spans="1:19">
      <c r="A27" s="1">
        <v>8</v>
      </c>
      <c r="B27" s="11" t="s">
        <v>26</v>
      </c>
      <c r="C27" s="11" t="s">
        <v>27</v>
      </c>
      <c r="D27" s="11">
        <v>21</v>
      </c>
      <c r="E27" s="59">
        <f t="shared" si="4"/>
        <v>26.761061946902654</v>
      </c>
      <c r="F27" s="59">
        <f>E26+E27</f>
        <v>55.688495575221239</v>
      </c>
      <c r="G27" s="16">
        <v>55.688495575221239</v>
      </c>
    </row>
    <row r="28" spans="1:19">
      <c r="A28" s="1"/>
      <c r="B28" s="11"/>
      <c r="C28" s="11"/>
      <c r="D28" s="11"/>
      <c r="E28" s="59"/>
      <c r="F28" s="60"/>
      <c r="J28" s="91" t="s">
        <v>10</v>
      </c>
      <c r="K28" s="91" t="s">
        <v>881</v>
      </c>
      <c r="L28" s="91" t="s">
        <v>887</v>
      </c>
      <c r="M28" s="92" t="s">
        <v>882</v>
      </c>
      <c r="N28" s="93" t="s">
        <v>883</v>
      </c>
    </row>
    <row r="29" spans="1:19" ht="15">
      <c r="A29" s="1">
        <v>9</v>
      </c>
      <c r="B29" s="11" t="s">
        <v>35</v>
      </c>
      <c r="C29" s="11" t="s">
        <v>36</v>
      </c>
      <c r="D29" s="11">
        <v>17.899999999999999</v>
      </c>
      <c r="E29" s="59">
        <f t="shared" si="4"/>
        <v>22.810619469026548</v>
      </c>
      <c r="F29" s="60">
        <v>45</v>
      </c>
      <c r="G29" s="20">
        <v>45</v>
      </c>
      <c r="J29" s="89" t="s">
        <v>17</v>
      </c>
      <c r="K29" s="89" t="s">
        <v>18</v>
      </c>
      <c r="L29" s="89">
        <v>9.6</v>
      </c>
      <c r="M29" s="88">
        <f>L29*144/113</f>
        <v>12.233628318584069</v>
      </c>
      <c r="N29" s="94">
        <v>0</v>
      </c>
    </row>
    <row r="30" spans="1:19" ht="15">
      <c r="A30" s="1">
        <v>9</v>
      </c>
      <c r="B30" s="11" t="s">
        <v>865</v>
      </c>
      <c r="C30" s="11" t="s">
        <v>585</v>
      </c>
      <c r="D30" s="11">
        <v>17.5</v>
      </c>
      <c r="E30" s="59">
        <f t="shared" si="4"/>
        <v>22.300884955752213</v>
      </c>
      <c r="F30" s="59">
        <f>E29+E30</f>
        <v>45.111504424778758</v>
      </c>
      <c r="G30" s="20">
        <v>45.111504424778758</v>
      </c>
      <c r="J30" s="89" t="s">
        <v>15</v>
      </c>
      <c r="K30" s="89" t="s">
        <v>16</v>
      </c>
      <c r="L30" s="89">
        <v>11.2</v>
      </c>
      <c r="M30" s="88">
        <f>L30*144/113</f>
        <v>14.272566371681416</v>
      </c>
      <c r="N30" s="94">
        <f>3/4*(M30-12)</f>
        <v>1.7044247787610618</v>
      </c>
    </row>
    <row r="31" spans="1:19" ht="15">
      <c r="A31" s="1"/>
      <c r="B31" s="11"/>
      <c r="C31" s="11"/>
      <c r="D31" s="11"/>
      <c r="E31" s="59"/>
      <c r="F31" s="60"/>
      <c r="N31" s="94"/>
    </row>
    <row r="32" spans="1:19" ht="15">
      <c r="A32" s="1">
        <v>10</v>
      </c>
      <c r="B32" s="11" t="s">
        <v>26</v>
      </c>
      <c r="C32" s="11" t="s">
        <v>37</v>
      </c>
      <c r="D32" s="11">
        <v>11.7</v>
      </c>
      <c r="E32" s="59">
        <f t="shared" si="4"/>
        <v>14.909734513274335</v>
      </c>
      <c r="F32" s="60">
        <v>41</v>
      </c>
      <c r="G32" s="24">
        <v>41</v>
      </c>
      <c r="J32" s="89" t="s">
        <v>732</v>
      </c>
      <c r="K32" s="89" t="s">
        <v>67</v>
      </c>
      <c r="L32" s="89">
        <v>21</v>
      </c>
      <c r="M32" s="88">
        <f>L32*144/113</f>
        <v>26.761061946902654</v>
      </c>
      <c r="N32" s="94">
        <f t="shared" ref="N32:N33" si="5">3/4*(M32-12)</f>
        <v>11.070796460176989</v>
      </c>
    </row>
    <row r="33" spans="1:14" ht="15">
      <c r="A33" s="1">
        <v>10</v>
      </c>
      <c r="B33" s="11" t="s">
        <v>581</v>
      </c>
      <c r="C33" s="11" t="s">
        <v>853</v>
      </c>
      <c r="D33" s="11">
        <v>20.7</v>
      </c>
      <c r="E33" s="59">
        <f t="shared" si="4"/>
        <v>26.3787610619469</v>
      </c>
      <c r="F33" s="59">
        <f>E32+E33</f>
        <v>41.288495575221233</v>
      </c>
      <c r="G33" s="24">
        <v>41.288495575221233</v>
      </c>
      <c r="J33" s="89" t="s">
        <v>68</v>
      </c>
      <c r="K33" s="89" t="s">
        <v>67</v>
      </c>
      <c r="L33" s="89">
        <v>21.7</v>
      </c>
      <c r="M33" s="88">
        <f>L33*134/113</f>
        <v>25.732743362831854</v>
      </c>
      <c r="N33" s="94">
        <f t="shared" si="5"/>
        <v>10.299557522123891</v>
      </c>
    </row>
    <row r="34" spans="1:14">
      <c r="A34" s="1"/>
      <c r="B34" s="11"/>
      <c r="C34" s="11"/>
      <c r="D34" s="11"/>
      <c r="E34" s="59"/>
      <c r="F34" s="60"/>
    </row>
    <row r="35" spans="1:14">
      <c r="A35" s="1">
        <v>11</v>
      </c>
      <c r="B35" s="11" t="s">
        <v>679</v>
      </c>
      <c r="C35" s="11" t="s">
        <v>852</v>
      </c>
      <c r="D35" s="11">
        <v>12.9</v>
      </c>
      <c r="E35" s="59">
        <f t="shared" si="4"/>
        <v>16.438938053097345</v>
      </c>
      <c r="F35" s="60">
        <v>33</v>
      </c>
      <c r="G35" s="48">
        <v>33</v>
      </c>
      <c r="J35" s="91" t="s">
        <v>10</v>
      </c>
      <c r="K35" s="91" t="s">
        <v>881</v>
      </c>
      <c r="L35" s="91" t="s">
        <v>887</v>
      </c>
      <c r="M35" s="92" t="s">
        <v>882</v>
      </c>
      <c r="N35" s="93" t="s">
        <v>883</v>
      </c>
    </row>
    <row r="36" spans="1:14" ht="15">
      <c r="A36" s="1">
        <v>11</v>
      </c>
      <c r="B36" s="11" t="s">
        <v>531</v>
      </c>
      <c r="C36" s="11" t="s">
        <v>7</v>
      </c>
      <c r="D36" s="11">
        <v>12.9</v>
      </c>
      <c r="E36" s="59">
        <f t="shared" si="4"/>
        <v>16.438938053097345</v>
      </c>
      <c r="F36" s="59">
        <f>E35+E36</f>
        <v>32.877876106194691</v>
      </c>
      <c r="G36" s="48">
        <v>32.877876106194691</v>
      </c>
      <c r="J36" s="89" t="s">
        <v>885</v>
      </c>
      <c r="K36" s="89" t="s">
        <v>527</v>
      </c>
      <c r="L36" s="89">
        <v>-1</v>
      </c>
      <c r="M36" s="88">
        <v>-1</v>
      </c>
      <c r="N36" s="94">
        <v>0</v>
      </c>
    </row>
    <row r="37" spans="1:14" ht="15">
      <c r="A37" s="1"/>
      <c r="B37" s="11"/>
      <c r="C37" s="11"/>
      <c r="D37" s="11"/>
      <c r="E37" s="59"/>
      <c r="F37" s="60"/>
      <c r="J37" s="89" t="s">
        <v>526</v>
      </c>
      <c r="K37" s="89" t="s">
        <v>527</v>
      </c>
      <c r="L37" s="89">
        <v>23</v>
      </c>
      <c r="M37" s="88">
        <f>L37*144/113</f>
        <v>29.309734513274336</v>
      </c>
      <c r="N37" s="94">
        <f>3/4*(M37+1)</f>
        <v>22.732300884955752</v>
      </c>
    </row>
    <row r="38" spans="1:14" ht="15">
      <c r="A38" s="1">
        <v>12</v>
      </c>
      <c r="B38" s="11" t="s">
        <v>188</v>
      </c>
      <c r="C38" s="11" t="s">
        <v>191</v>
      </c>
      <c r="D38" s="11">
        <v>24.8</v>
      </c>
      <c r="E38" s="59">
        <f>D38*134/113</f>
        <v>29.408849557522128</v>
      </c>
      <c r="F38" s="60">
        <v>59</v>
      </c>
      <c r="G38" s="25">
        <v>59</v>
      </c>
      <c r="N38" s="94"/>
    </row>
    <row r="39" spans="1:14" ht="15">
      <c r="A39" s="1">
        <v>12</v>
      </c>
      <c r="B39" s="11" t="s">
        <v>879</v>
      </c>
      <c r="C39" s="11" t="s">
        <v>880</v>
      </c>
      <c r="D39" s="11">
        <v>25.3</v>
      </c>
      <c r="E39" s="59">
        <f>D39*134/113</f>
        <v>30.001769911504429</v>
      </c>
      <c r="F39" s="59">
        <f>E38+E39</f>
        <v>59.410619469026557</v>
      </c>
      <c r="G39" s="25">
        <v>59</v>
      </c>
      <c r="J39" s="89" t="s">
        <v>0</v>
      </c>
      <c r="K39" s="89" t="s">
        <v>1</v>
      </c>
      <c r="L39" s="89">
        <v>20.6</v>
      </c>
      <c r="M39" s="88">
        <f>L39*144/113</f>
        <v>26.251327433628319</v>
      </c>
      <c r="N39" s="94">
        <f t="shared" ref="N39:N40" si="6">3/4*(M39+1)</f>
        <v>20.438495575221239</v>
      </c>
    </row>
    <row r="40" spans="1:14" ht="15">
      <c r="A40" s="1"/>
      <c r="B40" s="11"/>
      <c r="C40" s="11"/>
      <c r="D40" s="11"/>
      <c r="E40" s="59"/>
      <c r="F40" s="60"/>
      <c r="J40" s="89" t="s">
        <v>2</v>
      </c>
      <c r="K40" s="89" t="s">
        <v>1</v>
      </c>
      <c r="L40" s="89">
        <v>24.6</v>
      </c>
      <c r="M40" s="88">
        <f>L40*134/113</f>
        <v>29.171681415929203</v>
      </c>
      <c r="N40" s="94">
        <f t="shared" si="6"/>
        <v>22.628761061946904</v>
      </c>
    </row>
    <row r="41" spans="1:14">
      <c r="A41" s="1">
        <v>13</v>
      </c>
      <c r="B41" s="11" t="s">
        <v>679</v>
      </c>
      <c r="C41" s="11" t="s">
        <v>866</v>
      </c>
      <c r="D41" s="11">
        <v>15</v>
      </c>
      <c r="E41" s="59">
        <f t="shared" ref="E41:E42" si="7">D41*144/113</f>
        <v>19.115044247787612</v>
      </c>
      <c r="F41" s="60">
        <v>44</v>
      </c>
      <c r="G41" s="14">
        <v>44</v>
      </c>
    </row>
    <row r="42" spans="1:14">
      <c r="A42" s="1">
        <v>13</v>
      </c>
      <c r="B42" s="11" t="s">
        <v>624</v>
      </c>
      <c r="C42" s="11" t="s">
        <v>867</v>
      </c>
      <c r="D42" s="11">
        <v>19.600000000000001</v>
      </c>
      <c r="E42" s="59">
        <f t="shared" si="7"/>
        <v>24.97699115044248</v>
      </c>
      <c r="F42" s="59">
        <f>E41+E42</f>
        <v>44.092035398230095</v>
      </c>
      <c r="G42" s="14">
        <v>44.092035398230095</v>
      </c>
      <c r="J42" s="91" t="s">
        <v>10</v>
      </c>
      <c r="K42" s="91" t="s">
        <v>881</v>
      </c>
      <c r="L42" s="91" t="s">
        <v>887</v>
      </c>
      <c r="M42" s="92" t="s">
        <v>882</v>
      </c>
      <c r="N42" s="93" t="s">
        <v>883</v>
      </c>
    </row>
    <row r="43" spans="1:14" ht="15">
      <c r="A43" s="1"/>
      <c r="B43" s="11"/>
      <c r="C43" s="11"/>
      <c r="D43" s="11"/>
      <c r="E43" s="59"/>
      <c r="F43" s="60"/>
      <c r="J43" s="89" t="s">
        <v>20</v>
      </c>
      <c r="K43" s="89" t="s">
        <v>21</v>
      </c>
      <c r="L43" s="89">
        <v>12.6</v>
      </c>
      <c r="M43" s="88">
        <f>L43*144/113</f>
        <v>16.056637168141592</v>
      </c>
      <c r="N43" s="94">
        <f>3/4*(M43-13)</f>
        <v>2.2924778761061937</v>
      </c>
    </row>
    <row r="44" spans="1:14" ht="15">
      <c r="A44" s="1">
        <v>14</v>
      </c>
      <c r="B44" s="11" t="s">
        <v>128</v>
      </c>
      <c r="C44" s="11" t="s">
        <v>397</v>
      </c>
      <c r="D44" s="11">
        <v>28.8</v>
      </c>
      <c r="E44" s="59">
        <f>D44*134/113</f>
        <v>34.15221238938053</v>
      </c>
      <c r="F44" s="60">
        <v>74</v>
      </c>
      <c r="G44" s="51">
        <v>74</v>
      </c>
      <c r="J44" s="89" t="s">
        <v>781</v>
      </c>
      <c r="K44" s="89" t="s">
        <v>782</v>
      </c>
      <c r="L44" s="89">
        <v>10.3</v>
      </c>
      <c r="M44" s="88">
        <f>L44*144/113</f>
        <v>13.125663716814159</v>
      </c>
      <c r="N44" s="94">
        <v>0</v>
      </c>
    </row>
    <row r="45" spans="1:14" ht="15">
      <c r="A45" s="1">
        <v>14</v>
      </c>
      <c r="B45" s="11" t="s">
        <v>868</v>
      </c>
      <c r="C45" s="11" t="s">
        <v>257</v>
      </c>
      <c r="D45" s="11">
        <v>31.1</v>
      </c>
      <c r="E45" s="59">
        <f t="shared" ref="E45:E47" si="8">D45*144/113</f>
        <v>39.631858407079648</v>
      </c>
      <c r="F45" s="59">
        <f>E44+E45</f>
        <v>73.784070796460185</v>
      </c>
      <c r="G45" s="51">
        <v>73.784070796460185</v>
      </c>
      <c r="N45" s="94"/>
    </row>
    <row r="46" spans="1:14" ht="15">
      <c r="A46" s="1"/>
      <c r="B46" s="11"/>
      <c r="C46" s="11"/>
      <c r="D46" s="11"/>
      <c r="E46" s="59"/>
      <c r="F46" s="60"/>
      <c r="J46" s="89" t="s">
        <v>26</v>
      </c>
      <c r="K46" s="89" t="s">
        <v>27</v>
      </c>
      <c r="L46" s="89">
        <v>21</v>
      </c>
      <c r="M46" s="88">
        <f>L46*144/113</f>
        <v>26.761061946902654</v>
      </c>
      <c r="N46" s="94">
        <f t="shared" ref="N46:N47" si="9">3/4*(M46-13)</f>
        <v>10.320796460176989</v>
      </c>
    </row>
    <row r="47" spans="1:14" ht="15">
      <c r="A47" s="1">
        <v>15</v>
      </c>
      <c r="B47" s="11" t="s">
        <v>622</v>
      </c>
      <c r="C47" s="11" t="s">
        <v>666</v>
      </c>
      <c r="D47" s="11">
        <v>33.9</v>
      </c>
      <c r="E47" s="59">
        <f t="shared" si="8"/>
        <v>43.199999999999996</v>
      </c>
      <c r="F47" s="60">
        <v>80</v>
      </c>
      <c r="G47" s="53">
        <v>80</v>
      </c>
      <c r="J47" s="89" t="s">
        <v>24</v>
      </c>
      <c r="K47" s="89" t="s">
        <v>25</v>
      </c>
      <c r="L47" s="89">
        <v>22.7</v>
      </c>
      <c r="M47" s="88">
        <f>L47*144/113</f>
        <v>28.927433628318582</v>
      </c>
      <c r="N47" s="94">
        <f t="shared" si="9"/>
        <v>11.945575221238936</v>
      </c>
    </row>
    <row r="48" spans="1:14">
      <c r="A48" s="1">
        <v>15</v>
      </c>
      <c r="B48" s="68" t="s">
        <v>120</v>
      </c>
      <c r="C48" s="11" t="s">
        <v>870</v>
      </c>
      <c r="D48" s="11">
        <v>31.3</v>
      </c>
      <c r="E48" s="59">
        <f>D48*134/113</f>
        <v>37.116814159292034</v>
      </c>
      <c r="F48" s="59">
        <f>E47+E48</f>
        <v>80.316814159292022</v>
      </c>
      <c r="G48" s="53">
        <v>80.316814159292022</v>
      </c>
    </row>
    <row r="49" spans="1:14">
      <c r="A49" s="1"/>
      <c r="B49" s="11"/>
      <c r="C49" s="11"/>
      <c r="D49" s="11"/>
      <c r="E49" s="59"/>
      <c r="F49" s="60"/>
      <c r="J49" s="91" t="s">
        <v>10</v>
      </c>
      <c r="K49" s="91" t="s">
        <v>881</v>
      </c>
      <c r="L49" s="91" t="s">
        <v>887</v>
      </c>
      <c r="M49" s="92" t="s">
        <v>882</v>
      </c>
      <c r="N49" s="93" t="s">
        <v>883</v>
      </c>
    </row>
    <row r="50" spans="1:14" ht="15">
      <c r="A50" s="1">
        <v>16</v>
      </c>
      <c r="B50" s="11" t="s">
        <v>732</v>
      </c>
      <c r="C50" s="11" t="s">
        <v>67</v>
      </c>
      <c r="D50" s="11">
        <v>21</v>
      </c>
      <c r="E50" s="59">
        <f t="shared" ref="E50" si="10">D50*144/113</f>
        <v>26.761061946902654</v>
      </c>
      <c r="F50" s="60">
        <v>52</v>
      </c>
      <c r="G50" s="55">
        <v>52</v>
      </c>
      <c r="J50" s="89" t="s">
        <v>8</v>
      </c>
      <c r="K50" s="89" t="s">
        <v>19</v>
      </c>
      <c r="L50" s="89">
        <v>14.3</v>
      </c>
      <c r="M50" s="88">
        <f>L50*134/113</f>
        <v>16.957522123893806</v>
      </c>
      <c r="N50" s="94">
        <f>3/4*(M50-15)</f>
        <v>1.4681415929203547</v>
      </c>
    </row>
    <row r="51" spans="1:14" ht="15">
      <c r="A51" s="1">
        <v>16</v>
      </c>
      <c r="B51" s="11" t="s">
        <v>68</v>
      </c>
      <c r="C51" s="11" t="s">
        <v>67</v>
      </c>
      <c r="D51" s="11">
        <v>21.7</v>
      </c>
      <c r="E51" s="59">
        <f t="shared" ref="E51:E53" si="11">D51*134/113</f>
        <v>25.732743362831854</v>
      </c>
      <c r="F51" s="59">
        <f>E50+E51</f>
        <v>52.493805309734512</v>
      </c>
      <c r="G51" s="55">
        <v>52.493805309734512</v>
      </c>
      <c r="J51" s="89" t="s">
        <v>6</v>
      </c>
      <c r="K51" s="89" t="s">
        <v>7</v>
      </c>
      <c r="L51" s="89">
        <v>12.5</v>
      </c>
      <c r="M51" s="88">
        <f>L51*134/113</f>
        <v>14.823008849557523</v>
      </c>
      <c r="N51" s="94">
        <v>0</v>
      </c>
    </row>
    <row r="52" spans="1:14" ht="15">
      <c r="A52" s="1"/>
      <c r="B52" s="11"/>
      <c r="C52" s="11"/>
      <c r="D52" s="11"/>
      <c r="E52" s="59"/>
      <c r="F52" s="60"/>
      <c r="N52" s="94"/>
    </row>
    <row r="53" spans="1:14" ht="15">
      <c r="A53" s="1">
        <v>17</v>
      </c>
      <c r="B53" s="11" t="s">
        <v>2</v>
      </c>
      <c r="C53" s="11" t="s">
        <v>242</v>
      </c>
      <c r="D53" s="11">
        <v>33.1</v>
      </c>
      <c r="E53" s="59">
        <f t="shared" si="11"/>
        <v>39.251327433628326</v>
      </c>
      <c r="F53" s="60">
        <v>73</v>
      </c>
      <c r="G53" s="57">
        <v>73</v>
      </c>
      <c r="J53" s="89" t="s">
        <v>188</v>
      </c>
      <c r="K53" s="89" t="s">
        <v>191</v>
      </c>
      <c r="L53" s="89">
        <v>24.8</v>
      </c>
      <c r="M53" s="88">
        <f>L53*134/113</f>
        <v>29.408849557522128</v>
      </c>
      <c r="N53" s="94">
        <f t="shared" ref="N53:N54" si="12">3/4*(M53-15)</f>
        <v>10.806637168141595</v>
      </c>
    </row>
    <row r="54" spans="1:14" ht="15">
      <c r="A54" s="1">
        <v>17</v>
      </c>
      <c r="B54" s="11" t="s">
        <v>846</v>
      </c>
      <c r="C54" s="11" t="s">
        <v>242</v>
      </c>
      <c r="D54" s="11">
        <v>26.5</v>
      </c>
      <c r="E54" s="59">
        <f t="shared" ref="E54" si="13">D54*144/113</f>
        <v>33.769911504424776</v>
      </c>
      <c r="F54" s="59">
        <f>E53+E54</f>
        <v>73.021238938053102</v>
      </c>
      <c r="G54" s="57">
        <v>73.021238938053102</v>
      </c>
      <c r="J54" s="89" t="s">
        <v>879</v>
      </c>
      <c r="K54" s="89" t="s">
        <v>880</v>
      </c>
      <c r="L54" s="89">
        <v>25.3</v>
      </c>
      <c r="M54" s="88">
        <f>L54*134/113</f>
        <v>30.001769911504429</v>
      </c>
      <c r="N54" s="94">
        <f t="shared" si="12"/>
        <v>11.251327433628322</v>
      </c>
    </row>
    <row r="55" spans="1:14">
      <c r="A55" s="1"/>
      <c r="B55" s="11"/>
      <c r="C55" s="11"/>
      <c r="D55" s="11"/>
      <c r="E55" s="59"/>
      <c r="F55" s="60"/>
    </row>
    <row r="56" spans="1:14">
      <c r="A56" s="1">
        <v>18</v>
      </c>
      <c r="B56" s="11" t="s">
        <v>120</v>
      </c>
      <c r="C56" s="11" t="s">
        <v>119</v>
      </c>
      <c r="D56" s="11">
        <v>18.3</v>
      </c>
      <c r="E56" s="59">
        <f t="shared" ref="E56" si="14">D56*134/113</f>
        <v>21.700884955752215</v>
      </c>
      <c r="F56" s="60">
        <v>25</v>
      </c>
      <c r="G56" s="58">
        <v>25</v>
      </c>
      <c r="J56" s="91" t="s">
        <v>10</v>
      </c>
      <c r="K56" s="91" t="s">
        <v>881</v>
      </c>
      <c r="L56" s="91" t="s">
        <v>887</v>
      </c>
      <c r="M56" s="92" t="s">
        <v>882</v>
      </c>
      <c r="N56" s="93" t="s">
        <v>883</v>
      </c>
    </row>
    <row r="57" spans="1:14" ht="15">
      <c r="A57" s="1">
        <v>18</v>
      </c>
      <c r="B57" s="11" t="s">
        <v>682</v>
      </c>
      <c r="C57" s="11" t="s">
        <v>739</v>
      </c>
      <c r="D57" s="11">
        <v>2.2000000000000002</v>
      </c>
      <c r="E57" s="59">
        <f t="shared" ref="E57" si="15">D57*144/113</f>
        <v>2.8035398230088497</v>
      </c>
      <c r="F57" s="59">
        <f>E56+E57</f>
        <v>24.504424778761067</v>
      </c>
      <c r="G57" s="58">
        <v>25</v>
      </c>
      <c r="J57" s="89" t="s">
        <v>531</v>
      </c>
      <c r="K57" s="89" t="s">
        <v>7</v>
      </c>
      <c r="L57" s="89">
        <v>12.9</v>
      </c>
      <c r="M57" s="88">
        <f>L57*144/113</f>
        <v>16.438938053097345</v>
      </c>
      <c r="N57" s="94">
        <v>0</v>
      </c>
    </row>
    <row r="58" spans="1:14" ht="15">
      <c r="B58" s="60"/>
      <c r="C58" s="60"/>
      <c r="D58" s="60"/>
      <c r="E58" s="59"/>
      <c r="F58" s="60"/>
      <c r="J58" s="89" t="s">
        <v>679</v>
      </c>
      <c r="K58" s="89" t="s">
        <v>852</v>
      </c>
      <c r="L58" s="89">
        <v>12.9</v>
      </c>
      <c r="M58" s="88">
        <f>L58*144/113</f>
        <v>16.438938053097345</v>
      </c>
      <c r="N58" s="94">
        <v>0</v>
      </c>
    </row>
    <row r="59" spans="1:14" ht="15">
      <c r="A59" s="1">
        <v>19</v>
      </c>
      <c r="B59" s="11" t="s">
        <v>48</v>
      </c>
      <c r="C59" s="11" t="s">
        <v>47</v>
      </c>
      <c r="D59" s="11">
        <v>23.2</v>
      </c>
      <c r="E59" s="59">
        <f t="shared" ref="E59:E63" si="16">D59*134/113</f>
        <v>27.51150442477876</v>
      </c>
      <c r="F59" s="60">
        <v>50</v>
      </c>
      <c r="G59" s="36">
        <v>50</v>
      </c>
      <c r="N59" s="94"/>
    </row>
    <row r="60" spans="1:14" ht="15">
      <c r="A60" s="1">
        <v>19</v>
      </c>
      <c r="B60" s="11" t="s">
        <v>63</v>
      </c>
      <c r="C60" s="11" t="s">
        <v>25</v>
      </c>
      <c r="D60" s="11">
        <v>18.600000000000001</v>
      </c>
      <c r="E60" s="59">
        <f t="shared" si="16"/>
        <v>22.056637168141595</v>
      </c>
      <c r="F60" s="59">
        <f>E59+E60</f>
        <v>49.568141592920355</v>
      </c>
      <c r="G60" s="36">
        <v>50</v>
      </c>
      <c r="J60" s="89" t="s">
        <v>237</v>
      </c>
      <c r="K60" s="89" t="s">
        <v>236</v>
      </c>
      <c r="L60" s="89">
        <v>20.8</v>
      </c>
      <c r="M60" s="88">
        <f>L60*134/113</f>
        <v>24.665486725663719</v>
      </c>
      <c r="N60" s="94">
        <f>3/4*(M60-16)</f>
        <v>6.4991150442477892</v>
      </c>
    </row>
    <row r="61" spans="1:14" ht="15">
      <c r="B61" s="60"/>
      <c r="C61" s="60"/>
      <c r="D61" s="60"/>
      <c r="E61" s="59"/>
      <c r="F61" s="60"/>
      <c r="J61" s="89" t="s">
        <v>314</v>
      </c>
      <c r="K61" s="89" t="s">
        <v>313</v>
      </c>
      <c r="L61" s="89">
        <v>31.3</v>
      </c>
      <c r="M61" s="88">
        <f>L61*134/113</f>
        <v>37.116814159292034</v>
      </c>
      <c r="N61" s="94">
        <f>3/4*(M61-16)</f>
        <v>15.837610619469025</v>
      </c>
    </row>
    <row r="62" spans="1:14">
      <c r="A62" s="1">
        <v>20</v>
      </c>
      <c r="B62" s="65" t="s">
        <v>237</v>
      </c>
      <c r="C62" s="65" t="s">
        <v>236</v>
      </c>
      <c r="D62" s="65">
        <v>20.8</v>
      </c>
      <c r="E62" s="59">
        <f t="shared" si="16"/>
        <v>24.665486725663719</v>
      </c>
      <c r="F62" s="66">
        <v>62</v>
      </c>
      <c r="G62" s="62">
        <v>62</v>
      </c>
    </row>
    <row r="63" spans="1:14">
      <c r="A63" s="1">
        <v>20</v>
      </c>
      <c r="B63" s="65" t="s">
        <v>314</v>
      </c>
      <c r="C63" s="65" t="s">
        <v>884</v>
      </c>
      <c r="D63" s="65">
        <v>31.3</v>
      </c>
      <c r="E63" s="59">
        <f t="shared" si="16"/>
        <v>37.116814159292034</v>
      </c>
      <c r="F63" s="67">
        <v>62</v>
      </c>
      <c r="G63" s="62">
        <v>62</v>
      </c>
      <c r="J63" s="91" t="s">
        <v>10</v>
      </c>
      <c r="K63" s="91" t="s">
        <v>881</v>
      </c>
      <c r="L63" s="91" t="s">
        <v>887</v>
      </c>
      <c r="M63" s="92" t="s">
        <v>882</v>
      </c>
      <c r="N63" s="93" t="s">
        <v>883</v>
      </c>
    </row>
    <row r="64" spans="1:14" ht="15">
      <c r="B64" s="60"/>
      <c r="C64" s="60"/>
      <c r="D64" s="60"/>
      <c r="E64" s="59"/>
      <c r="F64" s="60"/>
      <c r="J64" s="89" t="s">
        <v>5</v>
      </c>
      <c r="K64" s="89" t="s">
        <v>4</v>
      </c>
      <c r="L64" s="89">
        <v>14</v>
      </c>
      <c r="M64" s="88">
        <f>L64*144/113</f>
        <v>17.840707964601769</v>
      </c>
      <c r="N64" s="94">
        <v>0</v>
      </c>
    </row>
    <row r="65" spans="1:14" ht="15">
      <c r="A65" s="1">
        <v>21</v>
      </c>
      <c r="B65" s="65" t="s">
        <v>885</v>
      </c>
      <c r="C65" s="65" t="s">
        <v>527</v>
      </c>
      <c r="D65" s="65">
        <v>-1</v>
      </c>
      <c r="E65" s="59">
        <v>-1</v>
      </c>
      <c r="F65" s="66">
        <v>28</v>
      </c>
      <c r="G65" s="2">
        <v>28</v>
      </c>
      <c r="J65" s="89" t="s">
        <v>3</v>
      </c>
      <c r="K65" s="89" t="s">
        <v>4</v>
      </c>
      <c r="L65" s="89">
        <v>15.8</v>
      </c>
      <c r="M65" s="88">
        <f>L65*134/113</f>
        <v>18.736283185840712</v>
      </c>
      <c r="N65" s="94">
        <f>3/4*(M65-18)</f>
        <v>0.55221238938053396</v>
      </c>
    </row>
    <row r="66" spans="1:14" ht="15">
      <c r="A66" s="1">
        <v>21</v>
      </c>
      <c r="B66" s="65" t="s">
        <v>526</v>
      </c>
      <c r="C66" s="65" t="s">
        <v>527</v>
      </c>
      <c r="D66" s="65">
        <v>23</v>
      </c>
      <c r="E66" s="59">
        <f t="shared" ref="E66" si="17">D66*144/113</f>
        <v>29.309734513274336</v>
      </c>
      <c r="F66" s="59">
        <v>28</v>
      </c>
      <c r="G66" s="2">
        <v>28</v>
      </c>
      <c r="N66" s="94"/>
    </row>
    <row r="67" spans="1:14" ht="15">
      <c r="J67" s="89" t="s">
        <v>33</v>
      </c>
      <c r="K67" s="89" t="s">
        <v>34</v>
      </c>
      <c r="L67" s="89">
        <v>27.7</v>
      </c>
      <c r="M67" s="88">
        <f>L67*134/113</f>
        <v>32.84778761061947</v>
      </c>
      <c r="N67" s="94">
        <f t="shared" ref="N67:N68" si="18">3/4*(M67-18)</f>
        <v>11.135840707964602</v>
      </c>
    </row>
    <row r="68" spans="1:14" ht="15">
      <c r="D68" s="65"/>
      <c r="E68" s="59"/>
      <c r="J68" s="90" t="s">
        <v>22</v>
      </c>
      <c r="K68" s="90" t="s">
        <v>23</v>
      </c>
      <c r="L68" s="89">
        <v>27</v>
      </c>
      <c r="M68" s="88">
        <f>L68*134/113</f>
        <v>32.017699115044245</v>
      </c>
      <c r="N68" s="94">
        <f t="shared" si="18"/>
        <v>10.513274336283184</v>
      </c>
    </row>
    <row r="69" spans="1:14">
      <c r="D69" s="65"/>
      <c r="E69" s="59"/>
    </row>
    <row r="70" spans="1:14">
      <c r="J70" s="91" t="s">
        <v>10</v>
      </c>
      <c r="K70" s="91" t="s">
        <v>881</v>
      </c>
      <c r="L70" s="91" t="s">
        <v>887</v>
      </c>
      <c r="M70" s="92" t="s">
        <v>882</v>
      </c>
      <c r="N70" s="93" t="s">
        <v>883</v>
      </c>
    </row>
    <row r="71" spans="1:14" ht="15">
      <c r="J71" s="89" t="s">
        <v>26</v>
      </c>
      <c r="K71" s="89" t="s">
        <v>37</v>
      </c>
      <c r="L71" s="89">
        <v>11.7</v>
      </c>
      <c r="M71" s="88">
        <f>L71*144/113</f>
        <v>14.909734513274335</v>
      </c>
      <c r="N71" s="94">
        <v>0</v>
      </c>
    </row>
    <row r="72" spans="1:14" ht="15">
      <c r="B72" s="40" t="s">
        <v>17</v>
      </c>
      <c r="C72" s="40" t="s">
        <v>18</v>
      </c>
      <c r="D72" s="40">
        <v>9.6</v>
      </c>
      <c r="E72" s="41">
        <f>D72*144/113</f>
        <v>12.233628318584069</v>
      </c>
      <c r="F72" s="41">
        <v>26.506194690265485</v>
      </c>
      <c r="J72" s="89" t="s">
        <v>581</v>
      </c>
      <c r="K72" s="89" t="s">
        <v>853</v>
      </c>
      <c r="L72" s="89">
        <v>20.7</v>
      </c>
      <c r="M72" s="88">
        <f>L72*144/113</f>
        <v>26.3787610619469</v>
      </c>
      <c r="N72" s="94">
        <f>3/4*(M72-15)</f>
        <v>8.5340707964601741</v>
      </c>
    </row>
    <row r="73" spans="1:14" ht="15">
      <c r="B73" s="40" t="s">
        <v>15</v>
      </c>
      <c r="C73" s="40" t="s">
        <v>16</v>
      </c>
      <c r="D73" s="40">
        <v>11.2</v>
      </c>
      <c r="E73" s="41">
        <f>D73*144/113</f>
        <v>14.272566371681416</v>
      </c>
      <c r="F73" s="41">
        <v>27</v>
      </c>
      <c r="N73" s="94"/>
    </row>
    <row r="74" spans="1:14" ht="15">
      <c r="B74" s="61" t="s">
        <v>885</v>
      </c>
      <c r="C74" s="61" t="s">
        <v>527</v>
      </c>
      <c r="D74" s="61">
        <v>-1</v>
      </c>
      <c r="E74" s="59">
        <v>-1</v>
      </c>
      <c r="F74" s="2">
        <v>28</v>
      </c>
      <c r="J74" s="89" t="s">
        <v>13</v>
      </c>
      <c r="K74" s="89" t="s">
        <v>14</v>
      </c>
      <c r="L74" s="89">
        <v>27.6</v>
      </c>
      <c r="M74" s="88">
        <f>L74*144/113</f>
        <v>35.171681415929207</v>
      </c>
      <c r="N74" s="94">
        <f t="shared" ref="N74:N75" si="19">3/4*(M74-15)</f>
        <v>15.128761061946905</v>
      </c>
    </row>
    <row r="75" spans="1:14" ht="15">
      <c r="B75" s="61" t="s">
        <v>526</v>
      </c>
      <c r="C75" s="61" t="s">
        <v>527</v>
      </c>
      <c r="D75" s="61">
        <v>23</v>
      </c>
      <c r="E75" s="59">
        <f>D75*144/113</f>
        <v>29.309734513274336</v>
      </c>
      <c r="F75" s="2">
        <v>28</v>
      </c>
      <c r="J75" s="90" t="s">
        <v>500</v>
      </c>
      <c r="K75" s="90" t="s">
        <v>734</v>
      </c>
      <c r="L75" s="89">
        <v>25.8</v>
      </c>
      <c r="M75" s="88">
        <f>L75*144/113</f>
        <v>32.877876106194691</v>
      </c>
      <c r="N75" s="94">
        <f t="shared" si="19"/>
        <v>13.408407079646018</v>
      </c>
    </row>
    <row r="76" spans="1:14">
      <c r="B76" s="42" t="s">
        <v>20</v>
      </c>
      <c r="C76" s="42" t="s">
        <v>21</v>
      </c>
      <c r="D76" s="42">
        <v>12.6</v>
      </c>
      <c r="E76" s="23">
        <f>D76*144/113</f>
        <v>16.056637168141592</v>
      </c>
      <c r="F76" s="23">
        <v>29</v>
      </c>
    </row>
    <row r="77" spans="1:14">
      <c r="B77" s="42" t="s">
        <v>781</v>
      </c>
      <c r="C77" s="42" t="s">
        <v>782</v>
      </c>
      <c r="D77" s="42">
        <v>10.3</v>
      </c>
      <c r="E77" s="23">
        <f>D77*144/113</f>
        <v>13.125663716814159</v>
      </c>
      <c r="F77" s="23">
        <v>29.182300884955751</v>
      </c>
      <c r="J77" s="91" t="s">
        <v>10</v>
      </c>
      <c r="K77" s="91" t="s">
        <v>881</v>
      </c>
      <c r="L77" s="91" t="s">
        <v>887</v>
      </c>
      <c r="M77" s="92" t="s">
        <v>882</v>
      </c>
      <c r="N77" s="93" t="s">
        <v>883</v>
      </c>
    </row>
    <row r="78" spans="1:14" ht="15">
      <c r="B78" s="17" t="s">
        <v>8</v>
      </c>
      <c r="C78" s="17" t="s">
        <v>19</v>
      </c>
      <c r="D78" s="17">
        <v>14.3</v>
      </c>
      <c r="E78" s="18">
        <f>D78*134/113</f>
        <v>16.957522123893806</v>
      </c>
      <c r="F78" s="18">
        <v>31.780530973451327</v>
      </c>
      <c r="J78" s="89" t="s">
        <v>679</v>
      </c>
      <c r="K78" s="89" t="s">
        <v>866</v>
      </c>
      <c r="L78" s="89">
        <v>15</v>
      </c>
      <c r="M78" s="88">
        <f>L78*144/113</f>
        <v>19.115044247787612</v>
      </c>
      <c r="N78" s="94">
        <v>0</v>
      </c>
    </row>
    <row r="79" spans="1:14" ht="15">
      <c r="B79" s="17" t="s">
        <v>6</v>
      </c>
      <c r="C79" s="17" t="s">
        <v>7</v>
      </c>
      <c r="D79" s="17">
        <v>12.5</v>
      </c>
      <c r="E79" s="18">
        <f>D79*134/113</f>
        <v>14.823008849557523</v>
      </c>
      <c r="F79" s="18">
        <v>32</v>
      </c>
      <c r="J79" s="89" t="s">
        <v>624</v>
      </c>
      <c r="K79" s="89" t="s">
        <v>867</v>
      </c>
      <c r="L79" s="89">
        <v>19.600000000000001</v>
      </c>
      <c r="M79" s="88">
        <f>L79*144/113</f>
        <v>24.97699115044248</v>
      </c>
      <c r="N79" s="94">
        <f>3/4*(M79-19)</f>
        <v>4.4827433628318598</v>
      </c>
    </row>
    <row r="80" spans="1:14" ht="15">
      <c r="B80" s="47" t="s">
        <v>531</v>
      </c>
      <c r="C80" s="47" t="s">
        <v>7</v>
      </c>
      <c r="D80" s="47">
        <v>12.9</v>
      </c>
      <c r="E80" s="48">
        <f>D80*144/113</f>
        <v>16.438938053097345</v>
      </c>
      <c r="F80" s="48">
        <v>32.877876106194691</v>
      </c>
      <c r="N80" s="94"/>
    </row>
    <row r="81" spans="2:14" ht="15">
      <c r="B81" s="47" t="s">
        <v>679</v>
      </c>
      <c r="C81" s="47" t="s">
        <v>852</v>
      </c>
      <c r="D81" s="47">
        <v>12.9</v>
      </c>
      <c r="E81" s="48">
        <f>D81*144/113</f>
        <v>16.438938053097345</v>
      </c>
      <c r="F81" s="48">
        <v>33</v>
      </c>
      <c r="J81" s="89" t="s">
        <v>2</v>
      </c>
      <c r="K81" s="89" t="s">
        <v>242</v>
      </c>
      <c r="L81" s="89">
        <v>33.1</v>
      </c>
      <c r="M81" s="88">
        <f>L81*134/113</f>
        <v>39.251327433628326</v>
      </c>
      <c r="N81" s="94">
        <f t="shared" ref="N81:N82" si="20">3/4*(M81-19)</f>
        <v>15.188495575221244</v>
      </c>
    </row>
    <row r="82" spans="2:14" ht="15">
      <c r="B82" s="35" t="s">
        <v>5</v>
      </c>
      <c r="C82" s="35" t="s">
        <v>4</v>
      </c>
      <c r="D82" s="35">
        <v>14</v>
      </c>
      <c r="E82" s="36">
        <f>D82*144/113</f>
        <v>17.840707964601769</v>
      </c>
      <c r="F82" s="36">
        <v>36.576991150442481</v>
      </c>
      <c r="J82" s="89" t="s">
        <v>846</v>
      </c>
      <c r="K82" s="89" t="s">
        <v>242</v>
      </c>
      <c r="L82" s="89">
        <v>26.5</v>
      </c>
      <c r="M82" s="88">
        <f>L82*144/113</f>
        <v>33.769911504424776</v>
      </c>
      <c r="N82" s="94">
        <f t="shared" si="20"/>
        <v>11.077433628318582</v>
      </c>
    </row>
    <row r="83" spans="2:14">
      <c r="B83" s="35" t="s">
        <v>3</v>
      </c>
      <c r="C83" s="35" t="s">
        <v>4</v>
      </c>
      <c r="D83" s="35">
        <v>15.8</v>
      </c>
      <c r="E83" s="36">
        <f>D83*134/113</f>
        <v>18.736283185840712</v>
      </c>
      <c r="F83" s="36">
        <v>37</v>
      </c>
    </row>
    <row r="84" spans="2:14">
      <c r="B84" s="46" t="s">
        <v>26</v>
      </c>
      <c r="C84" s="46" t="s">
        <v>37</v>
      </c>
      <c r="D84" s="46">
        <v>11.7</v>
      </c>
      <c r="E84" s="24">
        <f t="shared" ref="E84:E89" si="21">D84*144/113</f>
        <v>14.909734513274335</v>
      </c>
      <c r="F84" s="24">
        <v>41</v>
      </c>
      <c r="J84" s="91" t="s">
        <v>10</v>
      </c>
      <c r="K84" s="91" t="s">
        <v>881</v>
      </c>
      <c r="L84" s="91" t="s">
        <v>887</v>
      </c>
      <c r="M84" s="92" t="s">
        <v>882</v>
      </c>
      <c r="N84" s="93" t="s">
        <v>883</v>
      </c>
    </row>
    <row r="85" spans="2:14" ht="15">
      <c r="B85" s="46" t="s">
        <v>581</v>
      </c>
      <c r="C85" s="46" t="s">
        <v>853</v>
      </c>
      <c r="D85" s="46">
        <v>20.7</v>
      </c>
      <c r="E85" s="24">
        <f t="shared" si="21"/>
        <v>26.3787610619469</v>
      </c>
      <c r="F85" s="24">
        <v>41.288495575221233</v>
      </c>
      <c r="J85" s="89" t="s">
        <v>35</v>
      </c>
      <c r="K85" s="89" t="s">
        <v>36</v>
      </c>
      <c r="L85" s="89">
        <v>17.899999999999999</v>
      </c>
      <c r="M85" s="88">
        <f>L85*144/113</f>
        <v>22.810619469026548</v>
      </c>
      <c r="N85" s="94">
        <f>3/4*(M85-22)</f>
        <v>0.60796460176991118</v>
      </c>
    </row>
    <row r="86" spans="2:14" ht="15">
      <c r="B86" s="13" t="s">
        <v>679</v>
      </c>
      <c r="C86" s="13" t="s">
        <v>866</v>
      </c>
      <c r="D86" s="13">
        <v>15</v>
      </c>
      <c r="E86" s="14">
        <f t="shared" si="21"/>
        <v>19.115044247787612</v>
      </c>
      <c r="F86" s="14">
        <v>44</v>
      </c>
      <c r="J86" s="89" t="s">
        <v>865</v>
      </c>
      <c r="K86" s="89" t="s">
        <v>585</v>
      </c>
      <c r="L86" s="89">
        <v>17.5</v>
      </c>
      <c r="M86" s="88">
        <f>L86*144/113</f>
        <v>22.300884955752213</v>
      </c>
      <c r="N86" s="94">
        <v>0</v>
      </c>
    </row>
    <row r="87" spans="2:14" ht="15">
      <c r="B87" s="13" t="s">
        <v>624</v>
      </c>
      <c r="C87" s="13" t="s">
        <v>867</v>
      </c>
      <c r="D87" s="13">
        <v>19.600000000000001</v>
      </c>
      <c r="E87" s="14">
        <f t="shared" si="21"/>
        <v>24.97699115044248</v>
      </c>
      <c r="F87" s="14">
        <v>44.092035398230095</v>
      </c>
      <c r="N87" s="94"/>
    </row>
    <row r="88" spans="2:14" ht="15">
      <c r="B88" s="19" t="s">
        <v>35</v>
      </c>
      <c r="C88" s="19" t="s">
        <v>36</v>
      </c>
      <c r="D88" s="19">
        <v>17.899999999999999</v>
      </c>
      <c r="E88" s="20">
        <f t="shared" si="21"/>
        <v>22.810619469026548</v>
      </c>
      <c r="F88" s="20">
        <v>45</v>
      </c>
      <c r="J88" s="89" t="s">
        <v>868</v>
      </c>
      <c r="K88" s="89" t="s">
        <v>257</v>
      </c>
      <c r="L88" s="89">
        <v>31.1</v>
      </c>
      <c r="M88" s="88">
        <f>L88*144/113</f>
        <v>39.631858407079648</v>
      </c>
      <c r="N88" s="94">
        <f t="shared" ref="N88:N89" si="22">3/4*(M88-22)</f>
        <v>13.223893805309736</v>
      </c>
    </row>
    <row r="89" spans="2:14" ht="15">
      <c r="B89" s="19" t="s">
        <v>865</v>
      </c>
      <c r="C89" s="19" t="s">
        <v>585</v>
      </c>
      <c r="D89" s="19">
        <v>17.5</v>
      </c>
      <c r="E89" s="20">
        <f t="shared" si="21"/>
        <v>22.300884955752213</v>
      </c>
      <c r="F89" s="20">
        <v>45.111504424778758</v>
      </c>
      <c r="J89" s="89" t="s">
        <v>128</v>
      </c>
      <c r="K89" s="89" t="s">
        <v>397</v>
      </c>
      <c r="L89" s="89">
        <v>28.8</v>
      </c>
      <c r="M89" s="88">
        <f>L89*134/113</f>
        <v>34.15221238938053</v>
      </c>
      <c r="N89" s="94">
        <f t="shared" si="22"/>
        <v>9.1141592920353975</v>
      </c>
    </row>
    <row r="90" spans="2:14">
      <c r="B90" s="35" t="s">
        <v>48</v>
      </c>
      <c r="C90" s="35" t="s">
        <v>47</v>
      </c>
      <c r="D90" s="35">
        <v>23.2</v>
      </c>
      <c r="E90" s="36">
        <f>D90*134/113</f>
        <v>27.51150442477876</v>
      </c>
      <c r="F90" s="36">
        <v>50</v>
      </c>
    </row>
    <row r="91" spans="2:14">
      <c r="B91" s="35" t="s">
        <v>63</v>
      </c>
      <c r="C91" s="35" t="s">
        <v>25</v>
      </c>
      <c r="D91" s="35">
        <v>18.600000000000001</v>
      </c>
      <c r="E91" s="36">
        <f>D91*134/113</f>
        <v>22.056637168141595</v>
      </c>
      <c r="F91" s="36">
        <v>50</v>
      </c>
      <c r="J91" s="91" t="s">
        <v>10</v>
      </c>
      <c r="K91" s="91" t="s">
        <v>881</v>
      </c>
      <c r="L91" s="91" t="s">
        <v>887</v>
      </c>
      <c r="M91" s="92" t="s">
        <v>882</v>
      </c>
      <c r="N91" s="93" t="s">
        <v>883</v>
      </c>
    </row>
    <row r="92" spans="2:14" ht="15">
      <c r="B92" s="54" t="s">
        <v>732</v>
      </c>
      <c r="C92" s="54" t="s">
        <v>67</v>
      </c>
      <c r="D92" s="54">
        <v>21</v>
      </c>
      <c r="E92" s="55">
        <f>D92*144/113</f>
        <v>26.761061946902654</v>
      </c>
      <c r="F92" s="55">
        <v>52</v>
      </c>
      <c r="J92" s="89" t="s">
        <v>48</v>
      </c>
      <c r="K92" s="89" t="s">
        <v>47</v>
      </c>
      <c r="L92" s="89">
        <v>23.2</v>
      </c>
      <c r="M92" s="88">
        <f>L92*134/113</f>
        <v>27.51150442477876</v>
      </c>
      <c r="N92" s="94">
        <f t="shared" ref="N92" si="23">3/4*(M92-22)</f>
        <v>4.1336283185840701</v>
      </c>
    </row>
    <row r="93" spans="2:14" ht="15">
      <c r="B93" s="54" t="s">
        <v>68</v>
      </c>
      <c r="C93" s="54" t="s">
        <v>67</v>
      </c>
      <c r="D93" s="54">
        <v>21.7</v>
      </c>
      <c r="E93" s="55">
        <f>D93*134/113</f>
        <v>25.732743362831854</v>
      </c>
      <c r="F93" s="55">
        <v>52.493805309734512</v>
      </c>
      <c r="J93" s="89" t="s">
        <v>63</v>
      </c>
      <c r="K93" s="89" t="s">
        <v>25</v>
      </c>
      <c r="L93" s="89">
        <v>18.600000000000001</v>
      </c>
      <c r="M93" s="88">
        <f>L93*134/113</f>
        <v>22.056637168141595</v>
      </c>
      <c r="N93" s="94">
        <v>0</v>
      </c>
    </row>
    <row r="94" spans="2:14" ht="15">
      <c r="B94" s="21" t="s">
        <v>0</v>
      </c>
      <c r="C94" s="21" t="s">
        <v>1</v>
      </c>
      <c r="D94" s="21">
        <v>20.6</v>
      </c>
      <c r="E94" s="22">
        <f>D94*144/113</f>
        <v>26.251327433628319</v>
      </c>
      <c r="F94" s="22">
        <v>55</v>
      </c>
      <c r="N94" s="94"/>
    </row>
    <row r="95" spans="2:14" ht="15">
      <c r="B95" s="21" t="s">
        <v>2</v>
      </c>
      <c r="C95" s="21" t="s">
        <v>1</v>
      </c>
      <c r="D95" s="21">
        <v>24.6</v>
      </c>
      <c r="E95" s="22">
        <f>D95*134/113</f>
        <v>29.171681415929203</v>
      </c>
      <c r="F95" s="22">
        <v>55.423008849557519</v>
      </c>
      <c r="J95" s="89" t="s">
        <v>622</v>
      </c>
      <c r="K95" s="89" t="s">
        <v>666</v>
      </c>
      <c r="L95" s="89">
        <v>33.9</v>
      </c>
      <c r="M95" s="88">
        <f>L95*144/113</f>
        <v>43.199999999999996</v>
      </c>
      <c r="N95" s="94">
        <f t="shared" ref="N95:N96" si="24">3/4*(M95-22)</f>
        <v>15.899999999999997</v>
      </c>
    </row>
    <row r="96" spans="2:14" ht="15">
      <c r="B96" s="15" t="s">
        <v>26</v>
      </c>
      <c r="C96" s="15" t="s">
        <v>27</v>
      </c>
      <c r="D96" s="15">
        <v>21</v>
      </c>
      <c r="E96" s="16">
        <f>D96*144/113</f>
        <v>26.761061946902654</v>
      </c>
      <c r="F96" s="16">
        <v>55.688495575221239</v>
      </c>
      <c r="J96" s="89" t="s">
        <v>869</v>
      </c>
      <c r="K96" s="89" t="s">
        <v>870</v>
      </c>
      <c r="L96" s="89">
        <v>31.3</v>
      </c>
      <c r="M96" s="88">
        <f>L96*134/113</f>
        <v>37.116814159292034</v>
      </c>
      <c r="N96" s="94">
        <f t="shared" si="24"/>
        <v>11.337610619469025</v>
      </c>
    </row>
    <row r="97" spans="2:21">
      <c r="B97" s="15" t="s">
        <v>24</v>
      </c>
      <c r="C97" s="15" t="s">
        <v>25</v>
      </c>
      <c r="D97" s="15">
        <v>22.7</v>
      </c>
      <c r="E97" s="16">
        <f>D97*144/113</f>
        <v>28.927433628318582</v>
      </c>
      <c r="F97" s="16">
        <v>56</v>
      </c>
    </row>
    <row r="98" spans="2:21">
      <c r="B98" s="49" t="s">
        <v>188</v>
      </c>
      <c r="C98" s="49" t="s">
        <v>191</v>
      </c>
      <c r="D98" s="49">
        <v>24.8</v>
      </c>
      <c r="E98" s="25">
        <f t="shared" ref="E98:E103" si="25">D98*134/113</f>
        <v>29.408849557522128</v>
      </c>
      <c r="F98" s="25">
        <v>59</v>
      </c>
    </row>
    <row r="99" spans="2:21">
      <c r="B99" s="49" t="s">
        <v>879</v>
      </c>
      <c r="C99" s="49" t="s">
        <v>880</v>
      </c>
      <c r="D99" s="49">
        <v>25.3</v>
      </c>
      <c r="E99" s="25">
        <f t="shared" si="25"/>
        <v>30.001769911504429</v>
      </c>
      <c r="F99" s="25">
        <v>59</v>
      </c>
      <c r="J99" s="290" t="s">
        <v>888</v>
      </c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</row>
    <row r="100" spans="2:21">
      <c r="B100" s="61" t="s">
        <v>237</v>
      </c>
      <c r="C100" s="61" t="s">
        <v>236</v>
      </c>
      <c r="D100" s="61">
        <v>20.8</v>
      </c>
      <c r="E100" s="36">
        <f t="shared" si="25"/>
        <v>24.665486725663719</v>
      </c>
      <c r="F100" s="62">
        <v>62</v>
      </c>
    </row>
    <row r="101" spans="2:21" ht="13.5" thickBot="1">
      <c r="B101" s="61" t="s">
        <v>314</v>
      </c>
      <c r="C101" s="61" t="s">
        <v>884</v>
      </c>
      <c r="D101" s="61">
        <v>31.3</v>
      </c>
      <c r="E101" s="36">
        <f t="shared" si="25"/>
        <v>37.116814159292034</v>
      </c>
      <c r="F101" s="62">
        <v>62</v>
      </c>
    </row>
    <row r="102" spans="2:21">
      <c r="B102" s="44" t="s">
        <v>33</v>
      </c>
      <c r="C102" s="44" t="s">
        <v>34</v>
      </c>
      <c r="D102" s="44">
        <v>27.7</v>
      </c>
      <c r="E102" s="45">
        <f t="shared" si="25"/>
        <v>32.84778761061947</v>
      </c>
      <c r="F102" s="45">
        <v>64.865486725663715</v>
      </c>
      <c r="J102" s="73" t="s">
        <v>20</v>
      </c>
      <c r="K102" s="74" t="s">
        <v>21</v>
      </c>
      <c r="L102" s="74">
        <v>12.6</v>
      </c>
      <c r="M102" s="75">
        <f>L102*144/113</f>
        <v>16.056637168141592</v>
      </c>
      <c r="N102" s="76">
        <v>29</v>
      </c>
      <c r="P102" s="73" t="s">
        <v>0</v>
      </c>
      <c r="Q102" s="74" t="s">
        <v>1</v>
      </c>
      <c r="R102" s="163" t="e">
        <f>#REF!*144/113</f>
        <v>#REF!</v>
      </c>
      <c r="S102" s="164">
        <v>55</v>
      </c>
    </row>
    <row r="103" spans="2:21" ht="13.5" thickBot="1">
      <c r="B103" s="43" t="s">
        <v>22</v>
      </c>
      <c r="C103" s="43" t="s">
        <v>23</v>
      </c>
      <c r="D103" s="44">
        <v>27</v>
      </c>
      <c r="E103" s="45">
        <f t="shared" si="25"/>
        <v>32.017699115044245</v>
      </c>
      <c r="F103" s="45">
        <v>65</v>
      </c>
      <c r="J103" s="77" t="s">
        <v>781</v>
      </c>
      <c r="K103" s="78" t="s">
        <v>782</v>
      </c>
      <c r="L103" s="78">
        <v>10.3</v>
      </c>
      <c r="M103" s="79">
        <f>L103*144/113</f>
        <v>13.125663716814159</v>
      </c>
      <c r="N103" s="80">
        <v>29.182300884955751</v>
      </c>
      <c r="P103" s="77" t="s">
        <v>2</v>
      </c>
      <c r="Q103" s="78" t="s">
        <v>1</v>
      </c>
      <c r="R103" s="165" t="e">
        <f>#REF!*134/113</f>
        <v>#REF!</v>
      </c>
      <c r="S103" s="154">
        <v>55.423008849557519</v>
      </c>
    </row>
    <row r="104" spans="2:21">
      <c r="B104" s="37" t="s">
        <v>13</v>
      </c>
      <c r="C104" s="37" t="s">
        <v>14</v>
      </c>
      <c r="D104" s="37">
        <v>27.6</v>
      </c>
      <c r="E104" s="38">
        <f>D104*144/113</f>
        <v>35.171681415929207</v>
      </c>
      <c r="F104" s="38">
        <v>68</v>
      </c>
      <c r="J104" s="73" t="s">
        <v>8</v>
      </c>
      <c r="K104" s="74" t="s">
        <v>19</v>
      </c>
      <c r="L104" s="74">
        <v>14.3</v>
      </c>
      <c r="M104" s="75">
        <f>L104*134/113</f>
        <v>16.957522123893806</v>
      </c>
      <c r="N104" s="76">
        <v>31.780530973451327</v>
      </c>
      <c r="P104" s="73" t="s">
        <v>26</v>
      </c>
      <c r="Q104" s="74" t="s">
        <v>27</v>
      </c>
      <c r="R104" s="163" t="e">
        <f>#REF!*144/113</f>
        <v>#REF!</v>
      </c>
      <c r="S104" s="164">
        <v>55.688495575221239</v>
      </c>
    </row>
    <row r="105" spans="2:21" ht="13.5" thickBot="1">
      <c r="B105" s="39" t="s">
        <v>500</v>
      </c>
      <c r="C105" s="39" t="s">
        <v>734</v>
      </c>
      <c r="D105" s="37">
        <v>25.8</v>
      </c>
      <c r="E105" s="38">
        <f>D105*144/113</f>
        <v>32.877876106194691</v>
      </c>
      <c r="F105" s="38">
        <v>68.049557522123905</v>
      </c>
      <c r="J105" s="77" t="s">
        <v>6</v>
      </c>
      <c r="K105" s="78" t="s">
        <v>7</v>
      </c>
      <c r="L105" s="78">
        <v>12.5</v>
      </c>
      <c r="M105" s="79">
        <f>L105*134/113</f>
        <v>14.823008849557523</v>
      </c>
      <c r="N105" s="80">
        <v>32</v>
      </c>
      <c r="P105" s="77" t="s">
        <v>24</v>
      </c>
      <c r="Q105" s="78" t="s">
        <v>25</v>
      </c>
      <c r="R105" s="165" t="e">
        <f>#REF!*144/113</f>
        <v>#REF!</v>
      </c>
      <c r="S105" s="154">
        <v>56</v>
      </c>
    </row>
    <row r="106" spans="2:21">
      <c r="B106" s="56" t="s">
        <v>2</v>
      </c>
      <c r="C106" s="56" t="s">
        <v>242</v>
      </c>
      <c r="D106" s="56">
        <v>33.1</v>
      </c>
      <c r="E106" s="57">
        <f>D106*134/113</f>
        <v>39.251327433628326</v>
      </c>
      <c r="F106" s="57">
        <v>73</v>
      </c>
      <c r="J106" s="73" t="s">
        <v>531</v>
      </c>
      <c r="K106" s="74" t="s">
        <v>7</v>
      </c>
      <c r="L106" s="74">
        <v>12.9</v>
      </c>
      <c r="M106" s="75">
        <f>L106*144/113</f>
        <v>16.438938053097345</v>
      </c>
      <c r="N106" s="76">
        <v>32.877876106194691</v>
      </c>
      <c r="P106" s="73" t="s">
        <v>188</v>
      </c>
      <c r="Q106" s="74" t="s">
        <v>191</v>
      </c>
      <c r="R106" s="163" t="e">
        <f>#REF!*134/113</f>
        <v>#REF!</v>
      </c>
      <c r="S106" s="164">
        <v>59</v>
      </c>
    </row>
    <row r="107" spans="2:21" ht="13.5" thickBot="1">
      <c r="B107" s="56" t="s">
        <v>846</v>
      </c>
      <c r="C107" s="56" t="s">
        <v>242</v>
      </c>
      <c r="D107" s="56">
        <v>26.5</v>
      </c>
      <c r="E107" s="57">
        <f>D107*144/113</f>
        <v>33.769911504424776</v>
      </c>
      <c r="F107" s="57">
        <v>73.021238938053102</v>
      </c>
      <c r="J107" s="77" t="s">
        <v>679</v>
      </c>
      <c r="K107" s="78" t="s">
        <v>852</v>
      </c>
      <c r="L107" s="78">
        <v>12.9</v>
      </c>
      <c r="M107" s="79">
        <f>L107*144/113</f>
        <v>16.438938053097345</v>
      </c>
      <c r="N107" s="80">
        <v>33</v>
      </c>
      <c r="P107" s="77" t="s">
        <v>879</v>
      </c>
      <c r="Q107" s="78" t="s">
        <v>880</v>
      </c>
      <c r="R107" s="165" t="e">
        <f>#REF!*134/113</f>
        <v>#REF!</v>
      </c>
      <c r="S107" s="154">
        <v>59</v>
      </c>
    </row>
    <row r="108" spans="2:21">
      <c r="B108" s="50" t="s">
        <v>868</v>
      </c>
      <c r="C108" s="50" t="s">
        <v>257</v>
      </c>
      <c r="D108" s="50">
        <v>31.1</v>
      </c>
      <c r="E108" s="51">
        <f>D108*144/113</f>
        <v>39.631858407079648</v>
      </c>
      <c r="F108" s="51">
        <v>73.784070796460185</v>
      </c>
      <c r="J108" s="73" t="s">
        <v>5</v>
      </c>
      <c r="K108" s="74" t="s">
        <v>4</v>
      </c>
      <c r="L108" s="74">
        <v>14</v>
      </c>
      <c r="M108" s="75">
        <f>L108*144/113</f>
        <v>17.840707964601769</v>
      </c>
      <c r="N108" s="76">
        <v>36.576991150442481</v>
      </c>
      <c r="P108" s="81" t="s">
        <v>237</v>
      </c>
      <c r="Q108" s="82" t="s">
        <v>236</v>
      </c>
      <c r="R108" s="163" t="e">
        <f>#REF!*134/113</f>
        <v>#REF!</v>
      </c>
      <c r="S108" s="164">
        <v>62</v>
      </c>
    </row>
    <row r="109" spans="2:21" ht="13.5" thickBot="1">
      <c r="B109" s="50" t="s">
        <v>128</v>
      </c>
      <c r="C109" s="50" t="s">
        <v>397</v>
      </c>
      <c r="D109" s="50">
        <v>28.8</v>
      </c>
      <c r="E109" s="51">
        <f>D109*134/113</f>
        <v>34.15221238938053</v>
      </c>
      <c r="F109" s="51">
        <v>74</v>
      </c>
      <c r="J109" s="77" t="s">
        <v>3</v>
      </c>
      <c r="K109" s="78" t="s">
        <v>4</v>
      </c>
      <c r="L109" s="78">
        <v>15.8</v>
      </c>
      <c r="M109" s="79">
        <f>L109*134/113</f>
        <v>18.736283185840712</v>
      </c>
      <c r="N109" s="80">
        <v>37</v>
      </c>
      <c r="P109" s="83" t="s">
        <v>314</v>
      </c>
      <c r="Q109" s="84" t="s">
        <v>313</v>
      </c>
      <c r="R109" s="165" t="e">
        <f>#REF!*134/113</f>
        <v>#REF!</v>
      </c>
      <c r="S109" s="154">
        <v>62</v>
      </c>
    </row>
    <row r="110" spans="2:21">
      <c r="B110" s="52" t="s">
        <v>622</v>
      </c>
      <c r="C110" s="52" t="s">
        <v>666</v>
      </c>
      <c r="D110" s="52">
        <v>33.9</v>
      </c>
      <c r="E110" s="53">
        <f>D110*144/113</f>
        <v>43.199999999999996</v>
      </c>
      <c r="F110" s="53">
        <v>80</v>
      </c>
      <c r="J110" s="73" t="s">
        <v>26</v>
      </c>
      <c r="K110" s="74" t="s">
        <v>37</v>
      </c>
      <c r="L110" s="74">
        <v>11.7</v>
      </c>
      <c r="M110" s="75">
        <f t="shared" ref="M110:M115" si="26">L110*144/113</f>
        <v>14.909734513274335</v>
      </c>
      <c r="N110" s="76">
        <v>41</v>
      </c>
      <c r="P110" s="73" t="s">
        <v>33</v>
      </c>
      <c r="Q110" s="74" t="s">
        <v>34</v>
      </c>
      <c r="R110" s="163" t="e">
        <f>#REF!*134/113</f>
        <v>#REF!</v>
      </c>
      <c r="S110" s="164">
        <v>65</v>
      </c>
    </row>
    <row r="111" spans="2:21" ht="13.5" thickBot="1">
      <c r="B111" s="52" t="s">
        <v>869</v>
      </c>
      <c r="C111" s="52" t="s">
        <v>870</v>
      </c>
      <c r="D111" s="52">
        <v>31.3</v>
      </c>
      <c r="E111" s="53">
        <f>D111*134/113</f>
        <v>37.116814159292034</v>
      </c>
      <c r="F111" s="53">
        <v>80.316814159292022</v>
      </c>
      <c r="J111" s="77" t="s">
        <v>581</v>
      </c>
      <c r="K111" s="78" t="s">
        <v>853</v>
      </c>
      <c r="L111" s="78">
        <v>20.7</v>
      </c>
      <c r="M111" s="79">
        <f t="shared" si="26"/>
        <v>26.3787610619469</v>
      </c>
      <c r="N111" s="80">
        <v>41.288495575221233</v>
      </c>
      <c r="P111" s="86" t="s">
        <v>22</v>
      </c>
      <c r="Q111" s="87" t="s">
        <v>23</v>
      </c>
      <c r="R111" s="165" t="e">
        <f>#REF!*134/113</f>
        <v>#REF!</v>
      </c>
      <c r="S111" s="154">
        <v>65</v>
      </c>
    </row>
    <row r="112" spans="2:21">
      <c r="J112" s="73" t="s">
        <v>679</v>
      </c>
      <c r="K112" s="74" t="s">
        <v>866</v>
      </c>
      <c r="L112" s="74">
        <v>15</v>
      </c>
      <c r="M112" s="75">
        <f t="shared" si="26"/>
        <v>19.115044247787612</v>
      </c>
      <c r="N112" s="76">
        <v>44</v>
      </c>
      <c r="P112" s="73" t="s">
        <v>13</v>
      </c>
      <c r="Q112" s="74" t="s">
        <v>14</v>
      </c>
      <c r="R112" s="163" t="e">
        <f>#REF!*144/113</f>
        <v>#REF!</v>
      </c>
      <c r="S112" s="164">
        <v>68</v>
      </c>
    </row>
    <row r="113" spans="10:19" ht="13.5" thickBot="1">
      <c r="J113" s="77" t="s">
        <v>624</v>
      </c>
      <c r="K113" s="78" t="s">
        <v>867</v>
      </c>
      <c r="L113" s="78">
        <v>19.600000000000001</v>
      </c>
      <c r="M113" s="79">
        <f t="shared" si="26"/>
        <v>24.97699115044248</v>
      </c>
      <c r="N113" s="80">
        <v>44.092035398230095</v>
      </c>
      <c r="P113" s="86" t="s">
        <v>500</v>
      </c>
      <c r="Q113" s="87" t="s">
        <v>734</v>
      </c>
      <c r="R113" s="165" t="e">
        <f>#REF!*144/113</f>
        <v>#REF!</v>
      </c>
      <c r="S113" s="154">
        <v>68.049557522123905</v>
      </c>
    </row>
    <row r="114" spans="10:19">
      <c r="J114" s="73" t="s">
        <v>35</v>
      </c>
      <c r="K114" s="74" t="s">
        <v>36</v>
      </c>
      <c r="L114" s="74">
        <v>17.899999999999999</v>
      </c>
      <c r="M114" s="75">
        <f t="shared" si="26"/>
        <v>22.810619469026548</v>
      </c>
      <c r="N114" s="76">
        <v>45</v>
      </c>
      <c r="P114" s="73" t="s">
        <v>2</v>
      </c>
      <c r="Q114" s="74" t="s">
        <v>242</v>
      </c>
      <c r="R114" s="163" t="e">
        <f>#REF!*134/113</f>
        <v>#REF!</v>
      </c>
      <c r="S114" s="164">
        <v>73</v>
      </c>
    </row>
    <row r="115" spans="10:19" ht="13.5" thickBot="1">
      <c r="J115" s="77" t="s">
        <v>865</v>
      </c>
      <c r="K115" s="78" t="s">
        <v>585</v>
      </c>
      <c r="L115" s="78">
        <v>17.5</v>
      </c>
      <c r="M115" s="79">
        <f t="shared" si="26"/>
        <v>22.300884955752213</v>
      </c>
      <c r="N115" s="80">
        <v>45.111504424778758</v>
      </c>
      <c r="P115" s="77" t="s">
        <v>846</v>
      </c>
      <c r="Q115" s="78" t="s">
        <v>242</v>
      </c>
      <c r="R115" s="165" t="e">
        <f>#REF!*144/113</f>
        <v>#REF!</v>
      </c>
      <c r="S115" s="154">
        <v>73.021238938053102</v>
      </c>
    </row>
    <row r="116" spans="10:19">
      <c r="J116" s="73" t="s">
        <v>48</v>
      </c>
      <c r="K116" s="74" t="s">
        <v>47</v>
      </c>
      <c r="L116" s="74">
        <v>23.2</v>
      </c>
      <c r="M116" s="75">
        <f>L116*134/113</f>
        <v>27.51150442477876</v>
      </c>
      <c r="N116" s="76">
        <v>50</v>
      </c>
      <c r="P116" s="73" t="s">
        <v>868</v>
      </c>
      <c r="Q116" s="74" t="s">
        <v>257</v>
      </c>
      <c r="R116" s="163" t="e">
        <f>#REF!*144/113</f>
        <v>#REF!</v>
      </c>
      <c r="S116" s="164">
        <v>73.784070796460185</v>
      </c>
    </row>
    <row r="117" spans="10:19" ht="13.5" thickBot="1">
      <c r="J117" s="77" t="s">
        <v>63</v>
      </c>
      <c r="K117" s="78" t="s">
        <v>25</v>
      </c>
      <c r="L117" s="78">
        <v>18.600000000000001</v>
      </c>
      <c r="M117" s="79">
        <f>L117*134/113</f>
        <v>22.056637168141595</v>
      </c>
      <c r="N117" s="80">
        <v>50</v>
      </c>
      <c r="P117" s="77" t="s">
        <v>128</v>
      </c>
      <c r="Q117" s="78" t="s">
        <v>397</v>
      </c>
      <c r="R117" s="165" t="e">
        <f>#REF!*134/113</f>
        <v>#REF!</v>
      </c>
      <c r="S117" s="154">
        <v>74</v>
      </c>
    </row>
    <row r="118" spans="10:19">
      <c r="J118" s="73" t="s">
        <v>732</v>
      </c>
      <c r="K118" s="74" t="s">
        <v>67</v>
      </c>
      <c r="L118" s="74">
        <v>21</v>
      </c>
      <c r="M118" s="75">
        <f>L118*144/113</f>
        <v>26.761061946902654</v>
      </c>
      <c r="N118" s="76">
        <v>52</v>
      </c>
      <c r="P118" s="73" t="s">
        <v>622</v>
      </c>
      <c r="Q118" s="74" t="s">
        <v>666</v>
      </c>
      <c r="R118" s="163" t="e">
        <f>#REF!*144/113</f>
        <v>#REF!</v>
      </c>
      <c r="S118" s="164">
        <v>80</v>
      </c>
    </row>
    <row r="119" spans="10:19" ht="13.5" thickBot="1">
      <c r="J119" s="77" t="s">
        <v>68</v>
      </c>
      <c r="K119" s="78" t="s">
        <v>67</v>
      </c>
      <c r="L119" s="78">
        <v>21.7</v>
      </c>
      <c r="M119" s="79">
        <f>L119*134/113</f>
        <v>25.732743362831854</v>
      </c>
      <c r="N119" s="80">
        <v>52.493805309734512</v>
      </c>
      <c r="P119" s="86" t="s">
        <v>120</v>
      </c>
      <c r="Q119" s="78" t="s">
        <v>870</v>
      </c>
      <c r="R119" s="165" t="e">
        <f>#REF!*134/113</f>
        <v>#REF!</v>
      </c>
      <c r="S119" s="154">
        <v>80.316814159292022</v>
      </c>
    </row>
    <row r="122" spans="10:19" ht="13.5" thickBot="1">
      <c r="J122" s="91" t="s">
        <v>10</v>
      </c>
      <c r="K122" s="91" t="s">
        <v>881</v>
      </c>
      <c r="L122" s="91" t="s">
        <v>887</v>
      </c>
      <c r="M122" s="92" t="s">
        <v>882</v>
      </c>
      <c r="N122" s="93" t="s">
        <v>883</v>
      </c>
    </row>
    <row r="123" spans="10:19" ht="15">
      <c r="J123" s="73" t="s">
        <v>20</v>
      </c>
      <c r="K123" s="74" t="s">
        <v>21</v>
      </c>
      <c r="L123" s="74">
        <v>12.6</v>
      </c>
      <c r="M123" s="75">
        <f>L123*144/113</f>
        <v>16.056637168141592</v>
      </c>
      <c r="N123" s="94">
        <f>3/4*(M123-13)</f>
        <v>2.2924778761061937</v>
      </c>
    </row>
    <row r="124" spans="10:19" ht="15.75" thickBot="1">
      <c r="J124" s="77" t="s">
        <v>781</v>
      </c>
      <c r="K124" s="78" t="s">
        <v>782</v>
      </c>
      <c r="L124" s="78">
        <v>10.3</v>
      </c>
      <c r="M124" s="79">
        <f>L124*144/113</f>
        <v>13.125663716814159</v>
      </c>
      <c r="N124" s="94">
        <v>0</v>
      </c>
    </row>
    <row r="125" spans="10:19" ht="13.5" thickBot="1"/>
    <row r="126" spans="10:19" ht="15">
      <c r="J126" s="73" t="s">
        <v>0</v>
      </c>
      <c r="K126" s="74" t="s">
        <v>1</v>
      </c>
      <c r="L126" s="74">
        <v>20.6</v>
      </c>
      <c r="M126" s="75">
        <f>L126*144/113</f>
        <v>26.251327433628319</v>
      </c>
      <c r="N126" s="94">
        <f t="shared" ref="N126:N127" si="27">3/4*(M126-13)</f>
        <v>9.9384955752212392</v>
      </c>
    </row>
    <row r="127" spans="10:19" ht="15.75" thickBot="1">
      <c r="J127" s="77" t="s">
        <v>2</v>
      </c>
      <c r="K127" s="78" t="s">
        <v>1</v>
      </c>
      <c r="L127" s="78">
        <v>24.6</v>
      </c>
      <c r="M127" s="79">
        <f>L127*134/113</f>
        <v>29.171681415929203</v>
      </c>
      <c r="N127" s="94">
        <f t="shared" si="27"/>
        <v>12.128761061946904</v>
      </c>
    </row>
    <row r="129" spans="10:14" ht="13.5" thickBot="1">
      <c r="J129" s="91" t="s">
        <v>10</v>
      </c>
      <c r="K129" s="91" t="s">
        <v>881</v>
      </c>
      <c r="L129" s="91" t="s">
        <v>887</v>
      </c>
      <c r="M129" s="92" t="s">
        <v>882</v>
      </c>
      <c r="N129" s="93" t="s">
        <v>883</v>
      </c>
    </row>
    <row r="130" spans="10:14" ht="15">
      <c r="J130" s="73" t="s">
        <v>8</v>
      </c>
      <c r="K130" s="74" t="s">
        <v>19</v>
      </c>
      <c r="L130" s="74">
        <v>14.3</v>
      </c>
      <c r="M130" s="75">
        <f>L130*134/113</f>
        <v>16.957522123893806</v>
      </c>
      <c r="N130" s="94">
        <f>3/4*(M130-15)</f>
        <v>1.4681415929203547</v>
      </c>
    </row>
    <row r="131" spans="10:14" ht="15.75" thickBot="1">
      <c r="J131" s="77" t="s">
        <v>6</v>
      </c>
      <c r="K131" s="78" t="s">
        <v>7</v>
      </c>
      <c r="L131" s="78">
        <v>12.5</v>
      </c>
      <c r="M131" s="79">
        <f>L131*134/113</f>
        <v>14.823008849557523</v>
      </c>
      <c r="N131" s="94">
        <v>0</v>
      </c>
    </row>
    <row r="132" spans="10:14" ht="13.5" thickBot="1"/>
    <row r="133" spans="10:14" ht="15">
      <c r="J133" s="73" t="s">
        <v>26</v>
      </c>
      <c r="K133" s="74" t="s">
        <v>27</v>
      </c>
      <c r="L133" s="74">
        <v>21</v>
      </c>
      <c r="M133" s="75">
        <f>L133*144/113</f>
        <v>26.761061946902654</v>
      </c>
      <c r="N133" s="94">
        <f t="shared" ref="N133:N134" si="28">3/4*(M133-15)</f>
        <v>8.8207964601769895</v>
      </c>
    </row>
    <row r="134" spans="10:14" ht="15.75" thickBot="1">
      <c r="J134" s="77" t="s">
        <v>24</v>
      </c>
      <c r="K134" s="78" t="s">
        <v>25</v>
      </c>
      <c r="L134" s="78">
        <v>22.7</v>
      </c>
      <c r="M134" s="79">
        <f>L134*144/113</f>
        <v>28.927433628318582</v>
      </c>
      <c r="N134" s="94">
        <f t="shared" si="28"/>
        <v>10.445575221238936</v>
      </c>
    </row>
    <row r="136" spans="10:14" ht="13.5" thickBot="1">
      <c r="J136" s="91" t="s">
        <v>10</v>
      </c>
      <c r="K136" s="91" t="s">
        <v>881</v>
      </c>
      <c r="L136" s="91" t="s">
        <v>887</v>
      </c>
      <c r="M136" s="92" t="s">
        <v>882</v>
      </c>
      <c r="N136" s="93" t="s">
        <v>883</v>
      </c>
    </row>
    <row r="137" spans="10:14" ht="15">
      <c r="J137" s="73" t="s">
        <v>531</v>
      </c>
      <c r="K137" s="74" t="s">
        <v>7</v>
      </c>
      <c r="L137" s="74">
        <v>12.9</v>
      </c>
      <c r="M137" s="75">
        <f>L137*144/113</f>
        <v>16.438938053097345</v>
      </c>
      <c r="N137" s="94">
        <v>0</v>
      </c>
    </row>
    <row r="138" spans="10:14" ht="15.75" thickBot="1">
      <c r="J138" s="77" t="s">
        <v>679</v>
      </c>
      <c r="K138" s="78" t="s">
        <v>852</v>
      </c>
      <c r="L138" s="78">
        <v>12.9</v>
      </c>
      <c r="M138" s="79">
        <f>L138*144/113</f>
        <v>16.438938053097345</v>
      </c>
      <c r="N138" s="94">
        <v>0</v>
      </c>
    </row>
    <row r="139" spans="10:14" ht="13.5" thickBot="1"/>
    <row r="140" spans="10:14" ht="15">
      <c r="J140" s="73" t="s">
        <v>188</v>
      </c>
      <c r="K140" s="74" t="s">
        <v>191</v>
      </c>
      <c r="L140" s="74">
        <v>24.8</v>
      </c>
      <c r="M140" s="75">
        <f t="shared" ref="M140:M141" si="29">L140*134/113</f>
        <v>29.408849557522128</v>
      </c>
      <c r="N140" s="94">
        <f t="shared" ref="N140:N141" si="30">3/4*(M140-16)</f>
        <v>10.056637168141595</v>
      </c>
    </row>
    <row r="141" spans="10:14" ht="15.75" thickBot="1">
      <c r="J141" s="77" t="s">
        <v>879</v>
      </c>
      <c r="K141" s="78" t="s">
        <v>880</v>
      </c>
      <c r="L141" s="78">
        <v>25.3</v>
      </c>
      <c r="M141" s="79">
        <f t="shared" si="29"/>
        <v>30.001769911504429</v>
      </c>
      <c r="N141" s="94">
        <f t="shared" si="30"/>
        <v>10.501327433628322</v>
      </c>
    </row>
    <row r="143" spans="10:14" ht="13.5" thickBot="1">
      <c r="J143" s="91" t="s">
        <v>10</v>
      </c>
      <c r="K143" s="91" t="s">
        <v>881</v>
      </c>
      <c r="L143" s="91" t="s">
        <v>887</v>
      </c>
      <c r="M143" s="92" t="s">
        <v>882</v>
      </c>
      <c r="N143" s="93" t="s">
        <v>883</v>
      </c>
    </row>
    <row r="144" spans="10:14" ht="15">
      <c r="J144" s="73" t="s">
        <v>5</v>
      </c>
      <c r="K144" s="74" t="s">
        <v>4</v>
      </c>
      <c r="L144" s="74">
        <v>14</v>
      </c>
      <c r="M144" s="75">
        <f>L144*144/113</f>
        <v>17.840707964601769</v>
      </c>
      <c r="N144" s="94">
        <v>0</v>
      </c>
    </row>
    <row r="145" spans="10:14" ht="15.75" thickBot="1">
      <c r="J145" s="77" t="s">
        <v>3</v>
      </c>
      <c r="K145" s="78" t="s">
        <v>4</v>
      </c>
      <c r="L145" s="78">
        <v>15.8</v>
      </c>
      <c r="M145" s="79">
        <f>L145*134/113</f>
        <v>18.736283185840712</v>
      </c>
      <c r="N145" s="94">
        <f>3/4*(M145-18)</f>
        <v>0.55221238938053396</v>
      </c>
    </row>
    <row r="146" spans="10:14" ht="13.5" thickBot="1"/>
    <row r="147" spans="10:14" ht="15">
      <c r="J147" s="81" t="s">
        <v>237</v>
      </c>
      <c r="K147" s="82" t="s">
        <v>236</v>
      </c>
      <c r="L147" s="82">
        <v>20.8</v>
      </c>
      <c r="M147" s="75">
        <f t="shared" ref="M147:M148" si="31">L147*134/113</f>
        <v>24.665486725663719</v>
      </c>
      <c r="N147" s="94">
        <f t="shared" ref="N147:N148" si="32">3/4*(M147-18)</f>
        <v>4.9991150442477892</v>
      </c>
    </row>
    <row r="148" spans="10:14" ht="15.75" thickBot="1">
      <c r="J148" s="83" t="s">
        <v>314</v>
      </c>
      <c r="K148" s="84" t="s">
        <v>313</v>
      </c>
      <c r="L148" s="84">
        <v>31.3</v>
      </c>
      <c r="M148" s="79">
        <f t="shared" si="31"/>
        <v>37.116814159292034</v>
      </c>
      <c r="N148" s="94">
        <f t="shared" si="32"/>
        <v>14.337610619469025</v>
      </c>
    </row>
    <row r="150" spans="10:14" ht="13.5" thickBot="1">
      <c r="J150" s="91" t="s">
        <v>10</v>
      </c>
      <c r="K150" s="91" t="s">
        <v>881</v>
      </c>
      <c r="L150" s="91" t="s">
        <v>887</v>
      </c>
      <c r="M150" s="92" t="s">
        <v>882</v>
      </c>
      <c r="N150" s="93" t="s">
        <v>883</v>
      </c>
    </row>
    <row r="151" spans="10:14" ht="15">
      <c r="J151" s="73" t="s">
        <v>26</v>
      </c>
      <c r="K151" s="74" t="s">
        <v>37</v>
      </c>
      <c r="L151" s="74">
        <v>11.7</v>
      </c>
      <c r="M151" s="75">
        <f t="shared" ref="M151:M152" si="33">L151*144/113</f>
        <v>14.909734513274335</v>
      </c>
      <c r="N151" s="94">
        <v>0</v>
      </c>
    </row>
    <row r="152" spans="10:14" ht="15.75" thickBot="1">
      <c r="J152" s="77" t="s">
        <v>581</v>
      </c>
      <c r="K152" s="78" t="s">
        <v>853</v>
      </c>
      <c r="L152" s="78">
        <v>20.7</v>
      </c>
      <c r="M152" s="79">
        <f t="shared" si="33"/>
        <v>26.3787610619469</v>
      </c>
      <c r="N152" s="94">
        <f>3/4*(M152-15)</f>
        <v>8.5340707964601741</v>
      </c>
    </row>
    <row r="153" spans="10:14" ht="13.5" thickBot="1"/>
    <row r="154" spans="10:14" ht="15">
      <c r="J154" s="73" t="s">
        <v>33</v>
      </c>
      <c r="K154" s="74" t="s">
        <v>34</v>
      </c>
      <c r="L154" s="74">
        <v>27.7</v>
      </c>
      <c r="M154" s="75">
        <f t="shared" ref="M154:M155" si="34">L154*134/113</f>
        <v>32.84778761061947</v>
      </c>
      <c r="N154" s="94">
        <f t="shared" ref="N154:N155" si="35">3/4*(M154-15)</f>
        <v>13.385840707964602</v>
      </c>
    </row>
    <row r="155" spans="10:14" ht="15.75" thickBot="1">
      <c r="J155" s="86" t="s">
        <v>22</v>
      </c>
      <c r="K155" s="87" t="s">
        <v>23</v>
      </c>
      <c r="L155" s="78">
        <v>27</v>
      </c>
      <c r="M155" s="79">
        <f t="shared" si="34"/>
        <v>32.017699115044245</v>
      </c>
      <c r="N155" s="94">
        <f t="shared" si="35"/>
        <v>12.763274336283184</v>
      </c>
    </row>
    <row r="157" spans="10:14" ht="13.5" thickBot="1">
      <c r="J157" s="91" t="s">
        <v>10</v>
      </c>
      <c r="K157" s="91" t="s">
        <v>881</v>
      </c>
      <c r="L157" s="91" t="s">
        <v>887</v>
      </c>
      <c r="M157" s="92" t="s">
        <v>882</v>
      </c>
      <c r="N157" s="93" t="s">
        <v>883</v>
      </c>
    </row>
    <row r="158" spans="10:14" ht="15">
      <c r="J158" s="73" t="s">
        <v>679</v>
      </c>
      <c r="K158" s="74" t="s">
        <v>866</v>
      </c>
      <c r="L158" s="74">
        <v>15</v>
      </c>
      <c r="M158" s="75">
        <f t="shared" ref="M158:M159" si="36">L158*144/113</f>
        <v>19.115044247787612</v>
      </c>
      <c r="N158" s="94">
        <v>0</v>
      </c>
    </row>
    <row r="159" spans="10:14" ht="15.75" thickBot="1">
      <c r="J159" s="77" t="s">
        <v>624</v>
      </c>
      <c r="K159" s="78" t="s">
        <v>867</v>
      </c>
      <c r="L159" s="78">
        <v>19.600000000000001</v>
      </c>
      <c r="M159" s="79">
        <f t="shared" si="36"/>
        <v>24.97699115044248</v>
      </c>
      <c r="N159" s="94">
        <f>3/4*(M159-19)</f>
        <v>4.4827433628318598</v>
      </c>
    </row>
    <row r="160" spans="10:14" ht="13.5" thickBot="1"/>
    <row r="161" spans="10:14" ht="15">
      <c r="J161" s="73" t="s">
        <v>13</v>
      </c>
      <c r="K161" s="74" t="s">
        <v>14</v>
      </c>
      <c r="L161" s="74">
        <v>27.6</v>
      </c>
      <c r="M161" s="75">
        <f>L161*144/113</f>
        <v>35.171681415929207</v>
      </c>
      <c r="N161" s="94">
        <f t="shared" ref="N161:N162" si="37">3/4*(M161-19)</f>
        <v>12.128761061946905</v>
      </c>
    </row>
    <row r="162" spans="10:14" ht="15.75" thickBot="1">
      <c r="J162" s="86" t="s">
        <v>500</v>
      </c>
      <c r="K162" s="87" t="s">
        <v>734</v>
      </c>
      <c r="L162" s="78">
        <v>25.8</v>
      </c>
      <c r="M162" s="79">
        <f>L162*144/113</f>
        <v>32.877876106194691</v>
      </c>
      <c r="N162" s="94">
        <f t="shared" si="37"/>
        <v>10.408407079646018</v>
      </c>
    </row>
    <row r="164" spans="10:14" ht="13.5" thickBot="1">
      <c r="J164" s="91" t="s">
        <v>10</v>
      </c>
      <c r="K164" s="91" t="s">
        <v>881</v>
      </c>
      <c r="L164" s="91" t="s">
        <v>887</v>
      </c>
      <c r="M164" s="92" t="s">
        <v>882</v>
      </c>
      <c r="N164" s="93" t="s">
        <v>883</v>
      </c>
    </row>
    <row r="165" spans="10:14" ht="15">
      <c r="J165" s="73" t="s">
        <v>35</v>
      </c>
      <c r="K165" s="74" t="s">
        <v>36</v>
      </c>
      <c r="L165" s="74">
        <v>17.899999999999999</v>
      </c>
      <c r="M165" s="75">
        <f t="shared" ref="M165:M166" si="38">L165*144/113</f>
        <v>22.810619469026548</v>
      </c>
      <c r="N165" s="94">
        <f t="shared" ref="N165" si="39">3/4*(M165-22)</f>
        <v>0.60796460176991118</v>
      </c>
    </row>
    <row r="166" spans="10:14" ht="15.75" thickBot="1">
      <c r="J166" s="77" t="s">
        <v>865</v>
      </c>
      <c r="K166" s="78" t="s">
        <v>585</v>
      </c>
      <c r="L166" s="78">
        <v>17.5</v>
      </c>
      <c r="M166" s="79">
        <f t="shared" si="38"/>
        <v>22.300884955752213</v>
      </c>
      <c r="N166" s="94">
        <v>0</v>
      </c>
    </row>
    <row r="167" spans="10:14" ht="13.5" thickBot="1"/>
    <row r="168" spans="10:14" ht="15">
      <c r="J168" s="73" t="s">
        <v>2</v>
      </c>
      <c r="K168" s="74" t="s">
        <v>242</v>
      </c>
      <c r="L168" s="74">
        <v>33.1</v>
      </c>
      <c r="M168" s="75">
        <f>L168*134/113</f>
        <v>39.251327433628326</v>
      </c>
      <c r="N168" s="94">
        <f t="shared" ref="N168:N169" si="40">3/4*(M168-22)</f>
        <v>12.938495575221244</v>
      </c>
    </row>
    <row r="169" spans="10:14" ht="15.75" thickBot="1">
      <c r="J169" s="77" t="s">
        <v>846</v>
      </c>
      <c r="K169" s="78" t="s">
        <v>242</v>
      </c>
      <c r="L169" s="78">
        <v>26.5</v>
      </c>
      <c r="M169" s="79">
        <f>L169*144/113</f>
        <v>33.769911504424776</v>
      </c>
      <c r="N169" s="94">
        <f t="shared" si="40"/>
        <v>8.8274336283185821</v>
      </c>
    </row>
    <row r="171" spans="10:14" ht="13.5" thickBot="1">
      <c r="J171" s="91" t="s">
        <v>10</v>
      </c>
      <c r="K171" s="91" t="s">
        <v>881</v>
      </c>
      <c r="L171" s="91" t="s">
        <v>887</v>
      </c>
      <c r="M171" s="92" t="s">
        <v>882</v>
      </c>
      <c r="N171" s="93" t="s">
        <v>883</v>
      </c>
    </row>
    <row r="172" spans="10:14" ht="15">
      <c r="J172" s="73" t="s">
        <v>48</v>
      </c>
      <c r="K172" s="74" t="s">
        <v>47</v>
      </c>
      <c r="L172" s="74">
        <v>23.2</v>
      </c>
      <c r="M172" s="75">
        <f>L172*134/113</f>
        <v>27.51150442477876</v>
      </c>
      <c r="N172" s="94">
        <f t="shared" ref="N172" si="41">3/4*(M172-22)</f>
        <v>4.1336283185840701</v>
      </c>
    </row>
    <row r="173" spans="10:14" ht="15.75" thickBot="1">
      <c r="J173" s="77" t="s">
        <v>63</v>
      </c>
      <c r="K173" s="78" t="s">
        <v>25</v>
      </c>
      <c r="L173" s="78">
        <v>18.600000000000001</v>
      </c>
      <c r="M173" s="79">
        <f>L173*134/113</f>
        <v>22.056637168141595</v>
      </c>
      <c r="N173" s="94">
        <v>0</v>
      </c>
    </row>
    <row r="174" spans="10:14" ht="13.5" thickBot="1"/>
    <row r="175" spans="10:14" ht="15">
      <c r="J175" s="73" t="s">
        <v>868</v>
      </c>
      <c r="K175" s="74" t="s">
        <v>257</v>
      </c>
      <c r="L175" s="74">
        <v>31.1</v>
      </c>
      <c r="M175" s="75">
        <f>L175*144/113</f>
        <v>39.631858407079648</v>
      </c>
      <c r="N175" s="94">
        <f t="shared" ref="N175:N176" si="42">3/4*(M175-22)</f>
        <v>13.223893805309736</v>
      </c>
    </row>
    <row r="176" spans="10:14" ht="15.75" thickBot="1">
      <c r="J176" s="77" t="s">
        <v>128</v>
      </c>
      <c r="K176" s="78" t="s">
        <v>397</v>
      </c>
      <c r="L176" s="78">
        <v>28.8</v>
      </c>
      <c r="M176" s="79">
        <f>L176*134/113</f>
        <v>34.15221238938053</v>
      </c>
      <c r="N176" s="94">
        <f t="shared" si="42"/>
        <v>9.1141592920353975</v>
      </c>
    </row>
    <row r="178" spans="10:26" ht="13.5" thickBot="1">
      <c r="J178" s="91" t="s">
        <v>10</v>
      </c>
      <c r="K178" s="91" t="s">
        <v>881</v>
      </c>
      <c r="L178" s="91" t="s">
        <v>887</v>
      </c>
      <c r="M178" s="92" t="s">
        <v>882</v>
      </c>
      <c r="N178" s="93" t="s">
        <v>883</v>
      </c>
    </row>
    <row r="179" spans="10:26" ht="15">
      <c r="J179" s="73" t="s">
        <v>732</v>
      </c>
      <c r="K179" s="74" t="s">
        <v>67</v>
      </c>
      <c r="L179" s="74">
        <v>21</v>
      </c>
      <c r="M179" s="75">
        <f>L179*144/113</f>
        <v>26.761061946902654</v>
      </c>
      <c r="N179" s="94">
        <f>3/4*(M179-26)</f>
        <v>0.57079646017699037</v>
      </c>
    </row>
    <row r="180" spans="10:26" ht="15.75" thickBot="1">
      <c r="J180" s="77" t="s">
        <v>68</v>
      </c>
      <c r="K180" s="78" t="s">
        <v>67</v>
      </c>
      <c r="L180" s="78">
        <v>21.7</v>
      </c>
      <c r="M180" s="79">
        <f>L180*134/113</f>
        <v>25.732743362831854</v>
      </c>
      <c r="N180" s="94">
        <v>0</v>
      </c>
    </row>
    <row r="181" spans="10:26" ht="13.5" thickBot="1"/>
    <row r="182" spans="10:26" ht="15">
      <c r="J182" s="73" t="s">
        <v>622</v>
      </c>
      <c r="K182" s="74" t="s">
        <v>666</v>
      </c>
      <c r="L182" s="74">
        <v>33.9</v>
      </c>
      <c r="M182" s="75">
        <f>L182*144/113</f>
        <v>43.199999999999996</v>
      </c>
      <c r="N182" s="94">
        <f t="shared" ref="N182:N183" si="43">3/4*(M182-26)</f>
        <v>12.899999999999997</v>
      </c>
    </row>
    <row r="183" spans="10:26" ht="15.75" thickBot="1">
      <c r="J183" s="86" t="s">
        <v>120</v>
      </c>
      <c r="K183" s="78" t="s">
        <v>870</v>
      </c>
      <c r="L183" s="78">
        <v>31.3</v>
      </c>
      <c r="M183" s="79">
        <f>L183*134/113</f>
        <v>37.116814159292034</v>
      </c>
      <c r="N183" s="94">
        <f t="shared" si="43"/>
        <v>8.3376106194690252</v>
      </c>
    </row>
    <row r="185" spans="10:26">
      <c r="J185" s="290" t="s">
        <v>890</v>
      </c>
      <c r="K185" s="290"/>
      <c r="L185" s="290"/>
      <c r="M185" s="290"/>
      <c r="N185" s="290"/>
      <c r="O185" s="290"/>
      <c r="P185" s="290"/>
      <c r="Q185" s="95"/>
      <c r="R185" s="12"/>
      <c r="S185" s="12"/>
      <c r="T185" s="12"/>
    </row>
    <row r="186" spans="10:26" ht="13.5" thickBot="1"/>
    <row r="187" spans="10:26" ht="26.25" thickBot="1">
      <c r="J187" s="91" t="s">
        <v>10</v>
      </c>
      <c r="K187" s="91" t="s">
        <v>881</v>
      </c>
      <c r="L187" s="91" t="s">
        <v>887</v>
      </c>
      <c r="M187" s="92" t="s">
        <v>882</v>
      </c>
      <c r="N187" s="93" t="s">
        <v>883</v>
      </c>
      <c r="R187" s="70" t="s">
        <v>11</v>
      </c>
      <c r="S187" s="71" t="s">
        <v>12</v>
      </c>
      <c r="T187" s="71" t="s">
        <v>32</v>
      </c>
      <c r="U187" s="72" t="s">
        <v>886</v>
      </c>
    </row>
    <row r="188" spans="10:26" ht="15.75" thickBot="1">
      <c r="J188" s="89" t="s">
        <v>17</v>
      </c>
      <c r="K188" s="89" t="s">
        <v>18</v>
      </c>
      <c r="L188" s="89">
        <v>9.6</v>
      </c>
      <c r="M188" s="88">
        <f>L188*144/113</f>
        <v>12.233628318584069</v>
      </c>
      <c r="N188" s="94">
        <v>0</v>
      </c>
      <c r="R188" s="131" t="s">
        <v>119</v>
      </c>
      <c r="S188" s="132">
        <v>18.3</v>
      </c>
      <c r="T188" s="132">
        <v>21</v>
      </c>
      <c r="U188" s="166">
        <v>24</v>
      </c>
    </row>
    <row r="189" spans="10:26" ht="15.75" thickBot="1">
      <c r="J189" s="89" t="s">
        <v>15</v>
      </c>
      <c r="K189" s="89" t="s">
        <v>16</v>
      </c>
      <c r="L189" s="89">
        <v>11.2</v>
      </c>
      <c r="M189" s="88">
        <f>L189*144/113</f>
        <v>14.272566371681416</v>
      </c>
      <c r="N189" s="94">
        <f>3/4*(M189-12)</f>
        <v>1.7044247787610618</v>
      </c>
      <c r="R189" s="134" t="s">
        <v>739</v>
      </c>
      <c r="S189" s="135">
        <v>2.2000000000000002</v>
      </c>
      <c r="T189" s="135">
        <v>3</v>
      </c>
      <c r="U189" s="167">
        <v>24</v>
      </c>
      <c r="V189" s="1" t="s">
        <v>17</v>
      </c>
      <c r="W189" s="101" t="s">
        <v>18</v>
      </c>
      <c r="X189" s="102">
        <v>9.6</v>
      </c>
      <c r="Y189" s="102">
        <v>12</v>
      </c>
      <c r="Z189" s="103">
        <v>26</v>
      </c>
    </row>
    <row r="190" spans="10:26" ht="15.75" thickBot="1">
      <c r="N190" s="94"/>
      <c r="R190" s="168" t="s">
        <v>527</v>
      </c>
      <c r="S190" s="132">
        <v>-1</v>
      </c>
      <c r="T190" s="132">
        <v>-2</v>
      </c>
      <c r="U190" s="166">
        <v>27</v>
      </c>
      <c r="V190" s="1" t="s">
        <v>15</v>
      </c>
      <c r="W190" s="77" t="s">
        <v>16</v>
      </c>
      <c r="X190" s="78">
        <v>11.2</v>
      </c>
      <c r="Y190" s="78">
        <v>14</v>
      </c>
      <c r="Z190" s="79">
        <v>26</v>
      </c>
    </row>
    <row r="191" spans="10:26" ht="15.75" thickBot="1">
      <c r="J191" s="89" t="s">
        <v>732</v>
      </c>
      <c r="K191" s="89" t="s">
        <v>67</v>
      </c>
      <c r="L191" s="89">
        <v>21</v>
      </c>
      <c r="M191" s="88">
        <v>26</v>
      </c>
      <c r="N191" s="94">
        <f t="shared" ref="N191:N192" si="44">3/4*(M191-12)</f>
        <v>10.5</v>
      </c>
      <c r="R191" s="134" t="s">
        <v>527</v>
      </c>
      <c r="S191" s="135">
        <v>23</v>
      </c>
      <c r="T191" s="135">
        <v>29</v>
      </c>
      <c r="U191" s="167">
        <v>27</v>
      </c>
    </row>
    <row r="192" spans="10:26" ht="15">
      <c r="J192" s="89" t="s">
        <v>68</v>
      </c>
      <c r="K192" s="89" t="s">
        <v>67</v>
      </c>
      <c r="L192" s="89">
        <v>21.7</v>
      </c>
      <c r="M192" s="88">
        <f>L192*134/113</f>
        <v>25.732743362831854</v>
      </c>
      <c r="N192" s="94">
        <f t="shared" si="44"/>
        <v>10.299557522123891</v>
      </c>
      <c r="R192" s="101" t="s">
        <v>18</v>
      </c>
      <c r="S192" s="102">
        <v>9.6</v>
      </c>
      <c r="T192" s="102">
        <v>12</v>
      </c>
      <c r="U192" s="169">
        <v>26</v>
      </c>
      <c r="V192" s="101" t="s">
        <v>1</v>
      </c>
      <c r="W192" s="102">
        <v>20.6</v>
      </c>
      <c r="X192" s="102">
        <v>26</v>
      </c>
      <c r="Y192" s="103">
        <v>55</v>
      </c>
    </row>
    <row r="193" spans="10:25" ht="13.5" thickBot="1">
      <c r="R193" s="77" t="s">
        <v>16</v>
      </c>
      <c r="S193" s="78">
        <v>11.2</v>
      </c>
      <c r="T193" s="78">
        <v>14</v>
      </c>
      <c r="U193" s="165">
        <v>26</v>
      </c>
      <c r="V193" s="77" t="s">
        <v>1</v>
      </c>
      <c r="W193" s="78">
        <v>24.6</v>
      </c>
      <c r="X193" s="78">
        <v>29</v>
      </c>
      <c r="Y193" s="79">
        <v>55.423008849557519</v>
      </c>
    </row>
    <row r="194" spans="10:25">
      <c r="J194" s="91" t="s">
        <v>10</v>
      </c>
      <c r="K194" s="91" t="s">
        <v>881</v>
      </c>
      <c r="L194" s="91" t="s">
        <v>887</v>
      </c>
      <c r="M194" s="92" t="s">
        <v>882</v>
      </c>
      <c r="N194" s="93" t="s">
        <v>883</v>
      </c>
      <c r="R194" s="101" t="s">
        <v>21</v>
      </c>
      <c r="S194" s="102">
        <v>12.6</v>
      </c>
      <c r="T194" s="102">
        <v>16</v>
      </c>
      <c r="U194" s="169">
        <v>29</v>
      </c>
      <c r="V194" s="101" t="s">
        <v>27</v>
      </c>
      <c r="W194" s="102">
        <v>21</v>
      </c>
      <c r="X194" s="102">
        <v>26</v>
      </c>
      <c r="Y194" s="103">
        <v>55.688495575221239</v>
      </c>
    </row>
    <row r="195" spans="10:25" ht="15.75" thickBot="1">
      <c r="J195" s="89" t="s">
        <v>48</v>
      </c>
      <c r="K195" s="89" t="s">
        <v>47</v>
      </c>
      <c r="L195" s="89">
        <v>23.2</v>
      </c>
      <c r="M195" s="88">
        <v>27</v>
      </c>
      <c r="N195" s="94">
        <f>3/4*(M195-22)</f>
        <v>3.75</v>
      </c>
      <c r="R195" s="77" t="s">
        <v>782</v>
      </c>
      <c r="S195" s="78">
        <v>10.3</v>
      </c>
      <c r="T195" s="78">
        <v>13</v>
      </c>
      <c r="U195" s="165">
        <v>29.182300884955751</v>
      </c>
      <c r="V195" s="77" t="s">
        <v>25</v>
      </c>
      <c r="W195" s="78">
        <v>22.7</v>
      </c>
      <c r="X195" s="78">
        <v>29</v>
      </c>
      <c r="Y195" s="79">
        <v>56</v>
      </c>
    </row>
    <row r="196" spans="10:25" ht="15">
      <c r="J196" s="89" t="s">
        <v>63</v>
      </c>
      <c r="K196" s="89" t="s">
        <v>25</v>
      </c>
      <c r="L196" s="89">
        <v>18.600000000000001</v>
      </c>
      <c r="M196" s="88">
        <f>L196*134/113</f>
        <v>22.056637168141595</v>
      </c>
      <c r="N196" s="94">
        <v>0</v>
      </c>
      <c r="R196" s="101" t="s">
        <v>19</v>
      </c>
      <c r="S196" s="102">
        <v>14.3</v>
      </c>
      <c r="T196" s="102">
        <v>17</v>
      </c>
      <c r="U196" s="169">
        <v>31.780530973451327</v>
      </c>
      <c r="V196" s="101" t="s">
        <v>191</v>
      </c>
      <c r="W196" s="102">
        <v>24.8</v>
      </c>
      <c r="X196" s="102">
        <v>29</v>
      </c>
      <c r="Y196" s="103">
        <v>59</v>
      </c>
    </row>
    <row r="197" spans="10:25" ht="15.75" thickBot="1">
      <c r="N197" s="94"/>
      <c r="R197" s="77" t="s">
        <v>7</v>
      </c>
      <c r="S197" s="78">
        <v>12.5</v>
      </c>
      <c r="T197" s="78">
        <v>14</v>
      </c>
      <c r="U197" s="165">
        <v>32</v>
      </c>
      <c r="V197" s="77" t="s">
        <v>880</v>
      </c>
      <c r="W197" s="78">
        <v>25.3</v>
      </c>
      <c r="X197" s="78">
        <v>32</v>
      </c>
      <c r="Y197" s="79">
        <v>59</v>
      </c>
    </row>
    <row r="198" spans="10:25" ht="15">
      <c r="J198" s="89" t="s">
        <v>0</v>
      </c>
      <c r="K198" s="89" t="s">
        <v>1</v>
      </c>
      <c r="L198" s="89">
        <v>20.6</v>
      </c>
      <c r="M198" s="88">
        <f>L198*144/113</f>
        <v>26.251327433628319</v>
      </c>
      <c r="N198" s="94">
        <f>3/4*(M198-22)</f>
        <v>3.1884955752212392</v>
      </c>
      <c r="R198" s="101" t="s">
        <v>7</v>
      </c>
      <c r="S198" s="102">
        <v>12.9</v>
      </c>
      <c r="T198" s="102">
        <v>16</v>
      </c>
      <c r="U198" s="169">
        <v>32.877876106194691</v>
      </c>
      <c r="V198" s="123" t="s">
        <v>592</v>
      </c>
      <c r="W198" s="102">
        <v>27</v>
      </c>
      <c r="X198" s="102">
        <v>34</v>
      </c>
      <c r="Y198" s="103">
        <v>59</v>
      </c>
    </row>
    <row r="199" spans="10:25" ht="15.75" thickBot="1">
      <c r="J199" s="89" t="s">
        <v>2</v>
      </c>
      <c r="K199" s="89" t="s">
        <v>1</v>
      </c>
      <c r="L199" s="89">
        <v>24.6</v>
      </c>
      <c r="M199" s="88">
        <f>L199*134/113</f>
        <v>29.171681415929203</v>
      </c>
      <c r="N199" s="94">
        <f>3/4*(M199-22)</f>
        <v>5.3787610619469026</v>
      </c>
      <c r="R199" s="77" t="s">
        <v>852</v>
      </c>
      <c r="S199" s="78">
        <v>12.9</v>
      </c>
      <c r="T199" s="78">
        <v>16</v>
      </c>
      <c r="U199" s="165">
        <v>33</v>
      </c>
      <c r="V199" s="86" t="s">
        <v>722</v>
      </c>
      <c r="W199" s="78">
        <v>19.8</v>
      </c>
      <c r="X199" s="78">
        <v>25</v>
      </c>
      <c r="Y199" s="79">
        <v>59</v>
      </c>
    </row>
    <row r="200" spans="10:25">
      <c r="R200" s="101" t="s">
        <v>4</v>
      </c>
      <c r="S200" s="102">
        <v>14</v>
      </c>
      <c r="T200" s="102">
        <v>18</v>
      </c>
      <c r="U200" s="169">
        <v>36.576991150442481</v>
      </c>
      <c r="V200" s="101" t="s">
        <v>236</v>
      </c>
      <c r="W200" s="107">
        <v>20.8</v>
      </c>
      <c r="X200" s="107">
        <v>24</v>
      </c>
      <c r="Y200" s="103">
        <v>62</v>
      </c>
    </row>
    <row r="201" spans="10:25" ht="13.5" thickBot="1">
      <c r="J201" s="91" t="s">
        <v>10</v>
      </c>
      <c r="K201" s="91" t="s">
        <v>881</v>
      </c>
      <c r="L201" s="91" t="s">
        <v>887</v>
      </c>
      <c r="M201" s="92" t="s">
        <v>882</v>
      </c>
      <c r="N201" s="93" t="s">
        <v>883</v>
      </c>
      <c r="R201" s="77" t="s">
        <v>4</v>
      </c>
      <c r="S201" s="78">
        <v>15.8</v>
      </c>
      <c r="T201" s="78">
        <v>18</v>
      </c>
      <c r="U201" s="165">
        <v>37</v>
      </c>
      <c r="V201" s="77" t="s">
        <v>313</v>
      </c>
      <c r="W201" s="84">
        <v>31.3</v>
      </c>
      <c r="X201" s="84">
        <v>37</v>
      </c>
      <c r="Y201" s="79">
        <v>62</v>
      </c>
    </row>
    <row r="202" spans="10:25" ht="15">
      <c r="J202" s="89" t="s">
        <v>20</v>
      </c>
      <c r="K202" s="89" t="s">
        <v>21</v>
      </c>
      <c r="L202" s="89">
        <v>12.6</v>
      </c>
      <c r="M202" s="88">
        <f>L202*144/113</f>
        <v>16.056637168141592</v>
      </c>
      <c r="N202" s="94">
        <f>3/4*(M202-13)</f>
        <v>2.2924778761061937</v>
      </c>
      <c r="R202" s="101" t="s">
        <v>37</v>
      </c>
      <c r="S202" s="102">
        <v>11.7</v>
      </c>
      <c r="T202" s="102">
        <v>15</v>
      </c>
      <c r="U202" s="169">
        <v>41</v>
      </c>
      <c r="V202" s="101" t="s">
        <v>34</v>
      </c>
      <c r="W202" s="102">
        <v>27.7</v>
      </c>
      <c r="X202" s="102">
        <v>33</v>
      </c>
      <c r="Y202" s="103">
        <v>65</v>
      </c>
    </row>
    <row r="203" spans="10:25" ht="15.75" thickBot="1">
      <c r="J203" s="89" t="s">
        <v>781</v>
      </c>
      <c r="K203" s="89" t="s">
        <v>782</v>
      </c>
      <c r="L203" s="89">
        <v>10.3</v>
      </c>
      <c r="M203" s="88">
        <f>L203*144/113</f>
        <v>13.125663716814159</v>
      </c>
      <c r="N203" s="94">
        <v>0</v>
      </c>
      <c r="R203" s="77" t="s">
        <v>853</v>
      </c>
      <c r="S203" s="78">
        <v>20.7</v>
      </c>
      <c r="T203" s="78">
        <v>26</v>
      </c>
      <c r="U203" s="165">
        <v>41.288495575221233</v>
      </c>
      <c r="V203" s="86" t="s">
        <v>23</v>
      </c>
      <c r="W203" s="87">
        <v>27</v>
      </c>
      <c r="X203" s="78">
        <v>32</v>
      </c>
      <c r="Y203" s="79">
        <v>65</v>
      </c>
    </row>
    <row r="204" spans="10:25" ht="15">
      <c r="N204" s="94"/>
      <c r="R204" s="101" t="s">
        <v>866</v>
      </c>
      <c r="S204" s="102">
        <v>15</v>
      </c>
      <c r="T204" s="102">
        <v>19</v>
      </c>
      <c r="U204" s="169">
        <v>44</v>
      </c>
      <c r="V204" s="101" t="s">
        <v>14</v>
      </c>
      <c r="W204" s="102">
        <v>27.6</v>
      </c>
      <c r="X204" s="102">
        <v>35</v>
      </c>
      <c r="Y204" s="103">
        <v>68</v>
      </c>
    </row>
    <row r="205" spans="10:25" ht="15.75" thickBot="1">
      <c r="J205" s="89" t="s">
        <v>26</v>
      </c>
      <c r="K205" s="89" t="s">
        <v>27</v>
      </c>
      <c r="L205" s="89">
        <v>21</v>
      </c>
      <c r="M205" s="88">
        <v>26</v>
      </c>
      <c r="N205" s="94">
        <f t="shared" ref="N205:N206" si="45">3/4*(M205-13)</f>
        <v>9.75</v>
      </c>
      <c r="R205" s="77" t="s">
        <v>867</v>
      </c>
      <c r="S205" s="78">
        <v>19.600000000000001</v>
      </c>
      <c r="T205" s="78">
        <v>25</v>
      </c>
      <c r="U205" s="165">
        <v>44.092035398230095</v>
      </c>
      <c r="V205" s="86" t="s">
        <v>734</v>
      </c>
      <c r="W205" s="87">
        <v>25.8</v>
      </c>
      <c r="X205" s="78">
        <v>33</v>
      </c>
      <c r="Y205" s="79">
        <v>68.049557522123905</v>
      </c>
    </row>
    <row r="206" spans="10:25" ht="15">
      <c r="J206" s="89" t="s">
        <v>24</v>
      </c>
      <c r="K206" s="89" t="s">
        <v>25</v>
      </c>
      <c r="L206" s="89">
        <v>22.7</v>
      </c>
      <c r="M206" s="88">
        <f>L206*144/113</f>
        <v>28.927433628318582</v>
      </c>
      <c r="N206" s="94">
        <f t="shared" si="45"/>
        <v>11.945575221238936</v>
      </c>
      <c r="R206" s="101" t="s">
        <v>36</v>
      </c>
      <c r="S206" s="102">
        <v>17.899999999999999</v>
      </c>
      <c r="T206" s="102">
        <v>23</v>
      </c>
      <c r="U206" s="169">
        <v>45</v>
      </c>
      <c r="V206" s="101" t="s">
        <v>242</v>
      </c>
      <c r="W206" s="102">
        <v>33.1</v>
      </c>
      <c r="X206" s="102">
        <v>39</v>
      </c>
      <c r="Y206" s="103">
        <v>73</v>
      </c>
    </row>
    <row r="207" spans="10:25" ht="13.5" thickBot="1">
      <c r="R207" s="77" t="s">
        <v>585</v>
      </c>
      <c r="S207" s="78">
        <v>17.5</v>
      </c>
      <c r="T207" s="78">
        <v>22</v>
      </c>
      <c r="U207" s="165">
        <v>45.111504424778758</v>
      </c>
      <c r="V207" s="77" t="s">
        <v>242</v>
      </c>
      <c r="W207" s="78">
        <v>26.5</v>
      </c>
      <c r="X207" s="78">
        <v>33</v>
      </c>
      <c r="Y207" s="79">
        <v>73.021238938053102</v>
      </c>
    </row>
    <row r="208" spans="10:25">
      <c r="J208" s="91" t="s">
        <v>10</v>
      </c>
      <c r="K208" s="91" t="s">
        <v>881</v>
      </c>
      <c r="L208" s="91" t="s">
        <v>887</v>
      </c>
      <c r="M208" s="92" t="s">
        <v>882</v>
      </c>
      <c r="N208" s="93" t="s">
        <v>883</v>
      </c>
      <c r="R208" s="101" t="s">
        <v>47</v>
      </c>
      <c r="S208" s="102">
        <v>23.2</v>
      </c>
      <c r="T208" s="102">
        <v>27</v>
      </c>
      <c r="U208" s="169">
        <v>50</v>
      </c>
      <c r="V208" s="101" t="s">
        <v>257</v>
      </c>
      <c r="W208" s="102">
        <v>31.1</v>
      </c>
      <c r="X208" s="102">
        <v>39</v>
      </c>
      <c r="Y208" s="113">
        <v>73.784070796460185</v>
      </c>
    </row>
    <row r="209" spans="10:25" ht="15.75" thickBot="1">
      <c r="J209" s="89" t="s">
        <v>8</v>
      </c>
      <c r="K209" s="89" t="s">
        <v>19</v>
      </c>
      <c r="L209" s="89">
        <v>14.3</v>
      </c>
      <c r="M209" s="88">
        <f>L209*134/113</f>
        <v>16.957522123893806</v>
      </c>
      <c r="N209" s="94">
        <f>3/4*(M209-14)</f>
        <v>2.2181415929203547</v>
      </c>
      <c r="R209" s="77" t="s">
        <v>25</v>
      </c>
      <c r="S209" s="78">
        <v>18.600000000000001</v>
      </c>
      <c r="T209" s="78">
        <v>22</v>
      </c>
      <c r="U209" s="165">
        <v>50</v>
      </c>
      <c r="V209" s="77" t="s">
        <v>397</v>
      </c>
      <c r="W209" s="78">
        <v>28.8</v>
      </c>
      <c r="X209" s="78">
        <v>34</v>
      </c>
      <c r="Y209" s="112">
        <v>74</v>
      </c>
    </row>
    <row r="210" spans="10:25" ht="15.75" thickBot="1">
      <c r="J210" s="89" t="s">
        <v>6</v>
      </c>
      <c r="K210" s="89" t="s">
        <v>7</v>
      </c>
      <c r="L210" s="89">
        <v>12.5</v>
      </c>
      <c r="M210" s="88">
        <v>14</v>
      </c>
      <c r="N210" s="94">
        <v>0</v>
      </c>
      <c r="R210" s="101" t="s">
        <v>67</v>
      </c>
      <c r="S210" s="102">
        <v>21</v>
      </c>
      <c r="T210" s="102">
        <v>26</v>
      </c>
      <c r="U210" s="169">
        <v>52</v>
      </c>
      <c r="V210" s="114" t="s">
        <v>666</v>
      </c>
      <c r="W210" s="110">
        <v>33.9</v>
      </c>
      <c r="X210" s="110">
        <v>43</v>
      </c>
      <c r="Y210" s="103">
        <v>80</v>
      </c>
    </row>
    <row r="211" spans="10:25" ht="15.75" thickBot="1">
      <c r="N211" s="94"/>
      <c r="R211" s="77" t="s">
        <v>67</v>
      </c>
      <c r="S211" s="78">
        <v>21.7</v>
      </c>
      <c r="T211" s="78">
        <v>26</v>
      </c>
      <c r="U211" s="165">
        <v>52.493805309734512</v>
      </c>
      <c r="V211" s="109" t="s">
        <v>870</v>
      </c>
      <c r="W211" s="110">
        <v>31.3</v>
      </c>
      <c r="X211" s="110">
        <v>37</v>
      </c>
      <c r="Y211" s="113">
        <v>80.316814159292022</v>
      </c>
    </row>
    <row r="212" spans="10:25" ht="15">
      <c r="J212" s="89" t="s">
        <v>188</v>
      </c>
      <c r="K212" s="89" t="s">
        <v>191</v>
      </c>
      <c r="L212" s="89">
        <v>24.8</v>
      </c>
      <c r="M212" s="88">
        <f>L212*134/113</f>
        <v>29.408849557522128</v>
      </c>
      <c r="N212" s="94">
        <f>3/4*(M212-14)</f>
        <v>11.556637168141595</v>
      </c>
      <c r="R212" s="101" t="s">
        <v>1</v>
      </c>
      <c r="S212" s="102">
        <v>20.6</v>
      </c>
      <c r="T212" s="102">
        <v>26</v>
      </c>
      <c r="U212" s="169">
        <v>55</v>
      </c>
    </row>
    <row r="213" spans="10:25" ht="15.75" thickBot="1">
      <c r="J213" s="89" t="s">
        <v>879</v>
      </c>
      <c r="K213" s="89" t="s">
        <v>880</v>
      </c>
      <c r="L213" s="89">
        <v>25.3</v>
      </c>
      <c r="M213" s="88">
        <v>32</v>
      </c>
      <c r="N213" s="94">
        <f>3/4*(M213-14)</f>
        <v>13.5</v>
      </c>
      <c r="R213" s="77" t="s">
        <v>1</v>
      </c>
      <c r="S213" s="78">
        <v>24.6</v>
      </c>
      <c r="T213" s="78">
        <v>29</v>
      </c>
      <c r="U213" s="165">
        <v>55.423008849557519</v>
      </c>
    </row>
    <row r="214" spans="10:25">
      <c r="R214" s="101" t="s">
        <v>27</v>
      </c>
      <c r="S214" s="102">
        <v>21</v>
      </c>
      <c r="T214" s="102">
        <v>26</v>
      </c>
      <c r="U214" s="169">
        <v>55.688495575221239</v>
      </c>
    </row>
    <row r="215" spans="10:25" ht="13.5" thickBot="1">
      <c r="J215" s="91" t="s">
        <v>10</v>
      </c>
      <c r="K215" s="91" t="s">
        <v>881</v>
      </c>
      <c r="L215" s="91" t="s">
        <v>887</v>
      </c>
      <c r="M215" s="92" t="s">
        <v>882</v>
      </c>
      <c r="N215" s="93" t="s">
        <v>883</v>
      </c>
      <c r="R215" s="77" t="s">
        <v>25</v>
      </c>
      <c r="S215" s="78">
        <v>22.7</v>
      </c>
      <c r="T215" s="78">
        <v>29</v>
      </c>
      <c r="U215" s="165">
        <v>56</v>
      </c>
    </row>
    <row r="216" spans="10:25" ht="15">
      <c r="J216" s="89" t="s">
        <v>531</v>
      </c>
      <c r="K216" s="89" t="s">
        <v>7</v>
      </c>
      <c r="L216" s="89">
        <v>12.9</v>
      </c>
      <c r="M216" s="88">
        <f>L216*144/113</f>
        <v>16.438938053097345</v>
      </c>
      <c r="N216" s="94">
        <v>0</v>
      </c>
      <c r="R216" s="101" t="s">
        <v>191</v>
      </c>
      <c r="S216" s="102">
        <v>24.8</v>
      </c>
      <c r="T216" s="102">
        <v>29</v>
      </c>
      <c r="U216" s="169">
        <v>59</v>
      </c>
    </row>
    <row r="217" spans="10:25" ht="15.75" thickBot="1">
      <c r="J217" s="89" t="s">
        <v>679</v>
      </c>
      <c r="K217" s="89" t="s">
        <v>852</v>
      </c>
      <c r="L217" s="89">
        <v>12.9</v>
      </c>
      <c r="M217" s="88">
        <f>L217*144/113</f>
        <v>16.438938053097345</v>
      </c>
      <c r="N217" s="94">
        <v>0</v>
      </c>
      <c r="R217" s="77" t="s">
        <v>880</v>
      </c>
      <c r="S217" s="78">
        <v>25.3</v>
      </c>
      <c r="T217" s="78">
        <v>32</v>
      </c>
      <c r="U217" s="165">
        <v>59</v>
      </c>
    </row>
    <row r="218" spans="10:25" ht="15">
      <c r="N218" s="94"/>
      <c r="R218" s="123" t="s">
        <v>592</v>
      </c>
      <c r="S218" s="102">
        <v>27</v>
      </c>
      <c r="T218" s="102">
        <v>34</v>
      </c>
      <c r="U218" s="169">
        <v>59</v>
      </c>
    </row>
    <row r="219" spans="10:25" ht="15.75" thickBot="1">
      <c r="J219" s="89" t="s">
        <v>237</v>
      </c>
      <c r="K219" s="89" t="s">
        <v>236</v>
      </c>
      <c r="L219" s="89">
        <v>20.8</v>
      </c>
      <c r="M219" s="88">
        <v>24</v>
      </c>
      <c r="N219" s="94">
        <f>3/4*(M219-16)</f>
        <v>6</v>
      </c>
      <c r="R219" s="86" t="s">
        <v>722</v>
      </c>
      <c r="S219" s="78">
        <v>19.8</v>
      </c>
      <c r="T219" s="78">
        <v>25</v>
      </c>
      <c r="U219" s="165">
        <v>59</v>
      </c>
    </row>
    <row r="220" spans="10:25" ht="15">
      <c r="J220" s="89" t="s">
        <v>314</v>
      </c>
      <c r="K220" s="89" t="s">
        <v>313</v>
      </c>
      <c r="L220" s="89">
        <v>31.3</v>
      </c>
      <c r="M220" s="88">
        <f>L220*134/113</f>
        <v>37.116814159292034</v>
      </c>
      <c r="N220" s="94">
        <f>3/4*(M220-16)</f>
        <v>15.837610619469025</v>
      </c>
      <c r="R220" s="101" t="s">
        <v>236</v>
      </c>
      <c r="S220" s="102">
        <v>20.8</v>
      </c>
      <c r="T220" s="102">
        <v>24</v>
      </c>
      <c r="U220" s="169">
        <v>62</v>
      </c>
    </row>
    <row r="221" spans="10:25" ht="13.5" thickBot="1">
      <c r="R221" s="77" t="s">
        <v>313</v>
      </c>
      <c r="S221" s="78">
        <v>31.3</v>
      </c>
      <c r="T221" s="78">
        <v>37</v>
      </c>
      <c r="U221" s="165">
        <v>62</v>
      </c>
    </row>
    <row r="222" spans="10:25">
      <c r="J222" s="91" t="s">
        <v>10</v>
      </c>
      <c r="K222" s="91" t="s">
        <v>881</v>
      </c>
      <c r="L222" s="91" t="s">
        <v>887</v>
      </c>
      <c r="M222" s="92" t="s">
        <v>882</v>
      </c>
      <c r="N222" s="93" t="s">
        <v>883</v>
      </c>
      <c r="R222" s="101" t="s">
        <v>34</v>
      </c>
      <c r="S222" s="102">
        <v>27.7</v>
      </c>
      <c r="T222" s="102">
        <v>33</v>
      </c>
      <c r="U222" s="169">
        <v>65</v>
      </c>
    </row>
    <row r="223" spans="10:25" ht="15.75" thickBot="1">
      <c r="J223" s="89" t="s">
        <v>5</v>
      </c>
      <c r="K223" s="89" t="s">
        <v>4</v>
      </c>
      <c r="L223" s="89">
        <v>14</v>
      </c>
      <c r="M223" s="88">
        <f>L223*144/113</f>
        <v>17.840707964601769</v>
      </c>
      <c r="N223" s="94">
        <v>0</v>
      </c>
      <c r="R223" s="86" t="s">
        <v>23</v>
      </c>
      <c r="S223" s="87">
        <v>27</v>
      </c>
      <c r="T223" s="78">
        <v>32</v>
      </c>
      <c r="U223" s="165">
        <v>65</v>
      </c>
    </row>
    <row r="224" spans="10:25" ht="15">
      <c r="J224" s="89" t="s">
        <v>3</v>
      </c>
      <c r="K224" s="89" t="s">
        <v>4</v>
      </c>
      <c r="L224" s="89">
        <v>15.8</v>
      </c>
      <c r="M224" s="88">
        <v>18</v>
      </c>
      <c r="N224" s="94">
        <f>3/4*(M224-18)</f>
        <v>0</v>
      </c>
      <c r="R224" s="101" t="s">
        <v>14</v>
      </c>
      <c r="S224" s="102">
        <v>27.6</v>
      </c>
      <c r="T224" s="102">
        <v>35</v>
      </c>
      <c r="U224" s="169">
        <v>68</v>
      </c>
    </row>
    <row r="225" spans="10:26" ht="15.75" thickBot="1">
      <c r="N225" s="94"/>
      <c r="R225" s="86" t="s">
        <v>734</v>
      </c>
      <c r="S225" s="87">
        <v>25.8</v>
      </c>
      <c r="T225" s="78">
        <v>33</v>
      </c>
      <c r="U225" s="165">
        <v>68.049557522123905</v>
      </c>
    </row>
    <row r="226" spans="10:26" ht="15">
      <c r="J226" s="89" t="s">
        <v>33</v>
      </c>
      <c r="K226" s="89" t="s">
        <v>34</v>
      </c>
      <c r="L226" s="89">
        <v>27.7</v>
      </c>
      <c r="M226" s="88">
        <f>L226*134/113</f>
        <v>32.84778761061947</v>
      </c>
      <c r="N226" s="94">
        <f t="shared" ref="N226:N227" si="46">3/4*(M226-18)</f>
        <v>11.135840707964602</v>
      </c>
      <c r="R226" s="101" t="s">
        <v>242</v>
      </c>
      <c r="S226" s="102">
        <v>33.1</v>
      </c>
      <c r="T226" s="102">
        <v>39</v>
      </c>
      <c r="U226" s="169">
        <v>73</v>
      </c>
    </row>
    <row r="227" spans="10:26" ht="15.75" thickBot="1">
      <c r="J227" s="90" t="s">
        <v>22</v>
      </c>
      <c r="K227" s="90" t="s">
        <v>23</v>
      </c>
      <c r="L227" s="89">
        <v>27</v>
      </c>
      <c r="M227" s="88">
        <f>L227*134/113</f>
        <v>32.017699115044245</v>
      </c>
      <c r="N227" s="94">
        <f t="shared" si="46"/>
        <v>10.513274336283184</v>
      </c>
      <c r="R227" s="77" t="s">
        <v>242</v>
      </c>
      <c r="S227" s="78">
        <v>26.5</v>
      </c>
      <c r="T227" s="78">
        <v>33</v>
      </c>
      <c r="U227" s="165">
        <v>73.021238938053102</v>
      </c>
    </row>
    <row r="228" spans="10:26">
      <c r="R228" s="101" t="s">
        <v>257</v>
      </c>
      <c r="S228" s="102">
        <v>31.1</v>
      </c>
      <c r="T228" s="102">
        <v>39</v>
      </c>
      <c r="U228" s="170">
        <v>73.784070796460185</v>
      </c>
    </row>
    <row r="229" spans="10:26" ht="13.5" thickBot="1">
      <c r="J229" s="91" t="s">
        <v>10</v>
      </c>
      <c r="K229" s="91" t="s">
        <v>881</v>
      </c>
      <c r="L229" s="91" t="s">
        <v>887</v>
      </c>
      <c r="M229" s="92" t="s">
        <v>882</v>
      </c>
      <c r="N229" s="93" t="s">
        <v>883</v>
      </c>
      <c r="R229" s="77" t="s">
        <v>397</v>
      </c>
      <c r="S229" s="78">
        <v>28.8</v>
      </c>
      <c r="T229" s="78">
        <v>34</v>
      </c>
      <c r="U229" s="171">
        <v>74</v>
      </c>
    </row>
    <row r="230" spans="10:26" ht="15.75" thickBot="1">
      <c r="J230" s="89" t="s">
        <v>26</v>
      </c>
      <c r="K230" s="89" t="s">
        <v>37</v>
      </c>
      <c r="L230" s="89">
        <v>11.7</v>
      </c>
      <c r="M230" s="88">
        <f>L230*144/113</f>
        <v>14.909734513274335</v>
      </c>
      <c r="N230" s="94">
        <v>0</v>
      </c>
      <c r="R230" s="114" t="s">
        <v>666</v>
      </c>
      <c r="S230" s="110">
        <v>33.9</v>
      </c>
      <c r="T230" s="110">
        <v>43</v>
      </c>
      <c r="U230" s="169">
        <v>80</v>
      </c>
    </row>
    <row r="231" spans="10:26" ht="15">
      <c r="J231" s="89" t="s">
        <v>581</v>
      </c>
      <c r="K231" s="89" t="s">
        <v>853</v>
      </c>
      <c r="L231" s="89">
        <v>20.7</v>
      </c>
      <c r="M231" s="88">
        <f>L231*144/113</f>
        <v>26.3787610619469</v>
      </c>
      <c r="N231" s="94">
        <f>3/4*(M231-15)</f>
        <v>8.5340707964601741</v>
      </c>
      <c r="R231" s="109" t="s">
        <v>870</v>
      </c>
      <c r="S231" s="110">
        <v>31.3</v>
      </c>
      <c r="T231" s="110">
        <v>37</v>
      </c>
      <c r="U231" s="170">
        <v>80.316814159292022</v>
      </c>
    </row>
    <row r="232" spans="10:26" ht="15">
      <c r="N232" s="94"/>
      <c r="R232" s="137" t="s">
        <v>501</v>
      </c>
      <c r="S232" s="110">
        <v>14.7</v>
      </c>
      <c r="T232" s="1">
        <v>18</v>
      </c>
      <c r="U232" s="172">
        <v>61</v>
      </c>
    </row>
    <row r="233" spans="10:26" ht="15">
      <c r="J233" s="89" t="s">
        <v>13</v>
      </c>
      <c r="K233" s="89" t="s">
        <v>14</v>
      </c>
      <c r="L233" s="89">
        <v>27.6</v>
      </c>
      <c r="M233" s="88">
        <f>L233*144/113</f>
        <v>35.171681415929207</v>
      </c>
      <c r="N233" s="94">
        <f t="shared" ref="N233:N234" si="47">3/4*(M233-15)</f>
        <v>15.128761061946905</v>
      </c>
      <c r="R233" s="137" t="s">
        <v>900</v>
      </c>
      <c r="S233" s="110">
        <v>36</v>
      </c>
      <c r="T233" s="1">
        <v>43</v>
      </c>
      <c r="U233" s="172">
        <v>61</v>
      </c>
    </row>
    <row r="234" spans="10:26" ht="15">
      <c r="J234" s="90" t="s">
        <v>500</v>
      </c>
      <c r="K234" s="90" t="s">
        <v>734</v>
      </c>
      <c r="L234" s="89">
        <v>25.8</v>
      </c>
      <c r="M234" s="88">
        <f>L234*144/113</f>
        <v>32.877876106194691</v>
      </c>
      <c r="N234" s="94">
        <f t="shared" si="47"/>
        <v>13.408407079646018</v>
      </c>
      <c r="R234" s="137" t="s">
        <v>636</v>
      </c>
      <c r="S234" s="110">
        <v>24</v>
      </c>
      <c r="T234" s="1">
        <v>30</v>
      </c>
      <c r="U234" s="172">
        <v>56</v>
      </c>
    </row>
    <row r="235" spans="10:26">
      <c r="R235" s="137" t="s">
        <v>902</v>
      </c>
      <c r="S235" s="110">
        <v>21.9</v>
      </c>
      <c r="T235" s="1">
        <v>26</v>
      </c>
      <c r="U235" s="172">
        <v>56</v>
      </c>
    </row>
    <row r="236" spans="10:26">
      <c r="J236" s="91" t="s">
        <v>10</v>
      </c>
      <c r="K236" s="91" t="s">
        <v>881</v>
      </c>
      <c r="L236" s="91" t="s">
        <v>887</v>
      </c>
      <c r="M236" s="92" t="s">
        <v>882</v>
      </c>
      <c r="N236" s="93" t="s">
        <v>883</v>
      </c>
    </row>
    <row r="237" spans="10:26" ht="15.75" thickBot="1">
      <c r="J237" s="89" t="s">
        <v>679</v>
      </c>
      <c r="K237" s="89" t="s">
        <v>866</v>
      </c>
      <c r="L237" s="89">
        <v>15</v>
      </c>
      <c r="M237" s="88">
        <f>L237*144/113</f>
        <v>19.115044247787612</v>
      </c>
      <c r="N237" s="94">
        <v>0</v>
      </c>
      <c r="R237" s="294"/>
      <c r="S237" s="294"/>
      <c r="T237" s="294"/>
      <c r="U237" s="294"/>
      <c r="V237" s="294"/>
      <c r="W237" s="294"/>
      <c r="X237" s="294"/>
      <c r="Y237" s="294"/>
      <c r="Z237" s="294"/>
    </row>
    <row r="238" spans="10:26" ht="15">
      <c r="J238" s="89" t="s">
        <v>624</v>
      </c>
      <c r="K238" s="89" t="s">
        <v>867</v>
      </c>
      <c r="L238" s="89">
        <v>19.600000000000001</v>
      </c>
      <c r="M238" s="88">
        <v>25</v>
      </c>
      <c r="N238" s="94">
        <f>3/4*(M238-19)</f>
        <v>4.5</v>
      </c>
      <c r="R238" s="101" t="s">
        <v>19</v>
      </c>
      <c r="S238" s="102">
        <v>14.3</v>
      </c>
      <c r="T238" s="102">
        <v>17</v>
      </c>
      <c r="U238" s="169">
        <v>31.780530973451327</v>
      </c>
      <c r="V238" s="122" t="s">
        <v>901</v>
      </c>
      <c r="W238" s="140" t="s">
        <v>636</v>
      </c>
      <c r="X238" s="102">
        <v>24</v>
      </c>
      <c r="Y238" s="142">
        <v>30</v>
      </c>
      <c r="Z238" s="113">
        <v>56</v>
      </c>
    </row>
    <row r="239" spans="10:26" ht="15.75" thickBot="1">
      <c r="N239" s="94"/>
      <c r="R239" s="77" t="s">
        <v>7</v>
      </c>
      <c r="S239" s="78">
        <v>12.5</v>
      </c>
      <c r="T239" s="78">
        <v>14</v>
      </c>
      <c r="U239" s="165">
        <v>32</v>
      </c>
      <c r="V239" s="122" t="s">
        <v>278</v>
      </c>
      <c r="W239" s="141" t="s">
        <v>902</v>
      </c>
      <c r="X239" s="78">
        <v>21.9</v>
      </c>
      <c r="Y239" s="143">
        <v>26</v>
      </c>
      <c r="Z239" s="112">
        <v>56</v>
      </c>
    </row>
    <row r="240" spans="10:26" ht="15">
      <c r="J240" s="89" t="s">
        <v>2</v>
      </c>
      <c r="K240" s="89" t="s">
        <v>242</v>
      </c>
      <c r="L240" s="89">
        <v>33.1</v>
      </c>
      <c r="M240" s="88">
        <f>L240*134/113</f>
        <v>39.251327433628326</v>
      </c>
      <c r="N240" s="94">
        <f t="shared" ref="N240:N241" si="48">3/4*(M240-19)</f>
        <v>15.188495575221244</v>
      </c>
      <c r="R240" s="101" t="s">
        <v>7</v>
      </c>
      <c r="S240" s="102">
        <v>12.9</v>
      </c>
      <c r="T240" s="102">
        <v>16</v>
      </c>
      <c r="U240" s="169">
        <v>32.877876106194691</v>
      </c>
      <c r="V240" s="1" t="s">
        <v>188</v>
      </c>
      <c r="W240" s="101" t="s">
        <v>191</v>
      </c>
      <c r="X240" s="102">
        <v>24.8</v>
      </c>
      <c r="Y240" s="102">
        <v>29</v>
      </c>
      <c r="Z240" s="103">
        <v>59</v>
      </c>
    </row>
    <row r="241" spans="10:26" ht="15.75" thickBot="1">
      <c r="J241" s="89" t="s">
        <v>846</v>
      </c>
      <c r="K241" s="89" t="s">
        <v>242</v>
      </c>
      <c r="L241" s="89">
        <v>26.5</v>
      </c>
      <c r="M241" s="88">
        <v>33</v>
      </c>
      <c r="N241" s="94">
        <f t="shared" si="48"/>
        <v>10.5</v>
      </c>
      <c r="Q241" s="89"/>
      <c r="R241" s="77" t="s">
        <v>852</v>
      </c>
      <c r="S241" s="78">
        <v>12.9</v>
      </c>
      <c r="T241" s="78">
        <v>16</v>
      </c>
      <c r="U241" s="165">
        <v>33</v>
      </c>
      <c r="V241" s="1" t="s">
        <v>879</v>
      </c>
      <c r="W241" s="77" t="s">
        <v>880</v>
      </c>
      <c r="X241" s="78">
        <v>25.3</v>
      </c>
      <c r="Y241" s="78">
        <v>32</v>
      </c>
      <c r="Z241" s="79">
        <v>59</v>
      </c>
    </row>
    <row r="242" spans="10:26">
      <c r="Q242" s="89"/>
      <c r="R242" s="101" t="s">
        <v>4</v>
      </c>
      <c r="S242" s="102">
        <v>14</v>
      </c>
      <c r="T242" s="102">
        <v>18</v>
      </c>
      <c r="U242" s="169">
        <v>36.576991150442481</v>
      </c>
      <c r="V242" s="1" t="s">
        <v>237</v>
      </c>
      <c r="W242" s="123" t="s">
        <v>592</v>
      </c>
      <c r="X242" s="102">
        <v>27</v>
      </c>
      <c r="Y242" s="102">
        <v>34</v>
      </c>
      <c r="Z242" s="103">
        <v>59</v>
      </c>
    </row>
    <row r="243" spans="10:26" ht="13.5" thickBot="1">
      <c r="J243" s="91" t="s">
        <v>10</v>
      </c>
      <c r="K243" s="91" t="s">
        <v>881</v>
      </c>
      <c r="L243" s="91" t="s">
        <v>887</v>
      </c>
      <c r="M243" s="92" t="s">
        <v>882</v>
      </c>
      <c r="N243" s="93" t="s">
        <v>883</v>
      </c>
      <c r="R243" s="77" t="s">
        <v>4</v>
      </c>
      <c r="S243" s="78">
        <v>15.8</v>
      </c>
      <c r="T243" s="78">
        <v>18</v>
      </c>
      <c r="U243" s="165">
        <v>37</v>
      </c>
      <c r="V243" s="1" t="s">
        <v>314</v>
      </c>
      <c r="W243" s="86" t="s">
        <v>722</v>
      </c>
      <c r="X243" s="78">
        <v>19.8</v>
      </c>
      <c r="Y243" s="78">
        <v>25</v>
      </c>
      <c r="Z243" s="79">
        <v>59</v>
      </c>
    </row>
    <row r="244" spans="10:26" ht="15">
      <c r="J244" s="89" t="s">
        <v>35</v>
      </c>
      <c r="K244" s="89" t="s">
        <v>36</v>
      </c>
      <c r="L244" s="89">
        <v>17.899999999999999</v>
      </c>
      <c r="M244" s="88">
        <f>L244*144/113</f>
        <v>22.810619469026548</v>
      </c>
      <c r="N244" s="94">
        <f>3/4*(M244-22)</f>
        <v>0.60796460176991118</v>
      </c>
      <c r="R244" s="101" t="s">
        <v>37</v>
      </c>
      <c r="S244" s="102">
        <v>11.7</v>
      </c>
      <c r="T244" s="102">
        <v>15</v>
      </c>
      <c r="U244" s="169">
        <v>41</v>
      </c>
      <c r="V244" s="122" t="s">
        <v>865</v>
      </c>
      <c r="W244" s="140" t="s">
        <v>501</v>
      </c>
      <c r="X244" s="102">
        <v>14.7</v>
      </c>
      <c r="Y244" s="142">
        <v>18</v>
      </c>
      <c r="Z244" s="113">
        <v>61</v>
      </c>
    </row>
    <row r="245" spans="10:26" ht="15.75" thickBot="1">
      <c r="J245" s="89" t="s">
        <v>865</v>
      </c>
      <c r="K245" s="89" t="s">
        <v>585</v>
      </c>
      <c r="L245" s="89">
        <v>17.5</v>
      </c>
      <c r="M245" s="88">
        <f>L245*144/113</f>
        <v>22.300884955752213</v>
      </c>
      <c r="N245" s="94">
        <v>0</v>
      </c>
      <c r="R245" s="77" t="s">
        <v>853</v>
      </c>
      <c r="S245" s="78">
        <v>20.7</v>
      </c>
      <c r="T245" s="78">
        <v>26</v>
      </c>
      <c r="U245" s="165">
        <v>41.288495575221233</v>
      </c>
      <c r="V245" s="122" t="s">
        <v>899</v>
      </c>
      <c r="W245" s="141" t="s">
        <v>900</v>
      </c>
      <c r="X245" s="78">
        <v>36</v>
      </c>
      <c r="Y245" s="143">
        <v>43</v>
      </c>
      <c r="Z245" s="112">
        <v>61</v>
      </c>
    </row>
    <row r="246" spans="10:26" ht="15">
      <c r="N246" s="94"/>
      <c r="R246" s="101" t="s">
        <v>866</v>
      </c>
      <c r="S246" s="102">
        <v>15</v>
      </c>
      <c r="T246" s="102">
        <v>19</v>
      </c>
      <c r="U246" s="169">
        <v>44</v>
      </c>
      <c r="V246" s="1" t="s">
        <v>33</v>
      </c>
      <c r="W246" s="106" t="s">
        <v>236</v>
      </c>
      <c r="X246" s="107">
        <v>20.8</v>
      </c>
      <c r="Y246" s="107">
        <v>24</v>
      </c>
      <c r="Z246" s="103">
        <v>62</v>
      </c>
    </row>
    <row r="247" spans="10:26" ht="15.75" thickBot="1">
      <c r="J247" s="89" t="s">
        <v>868</v>
      </c>
      <c r="K247" s="89" t="s">
        <v>257</v>
      </c>
      <c r="L247" s="89">
        <v>31.1</v>
      </c>
      <c r="M247" s="88">
        <v>39</v>
      </c>
      <c r="N247" s="94">
        <f t="shared" ref="N247:N248" si="49">3/4*(M247-22)</f>
        <v>12.75</v>
      </c>
      <c r="R247" s="77" t="s">
        <v>867</v>
      </c>
      <c r="S247" s="78">
        <v>19.600000000000001</v>
      </c>
      <c r="T247" s="78">
        <v>25</v>
      </c>
      <c r="U247" s="165">
        <v>44.092035398230095</v>
      </c>
      <c r="V247" s="1" t="s">
        <v>22</v>
      </c>
      <c r="W247" s="83" t="s">
        <v>313</v>
      </c>
      <c r="X247" s="84">
        <v>31.3</v>
      </c>
      <c r="Y247" s="84">
        <v>37</v>
      </c>
      <c r="Z247" s="79">
        <v>62</v>
      </c>
    </row>
    <row r="248" spans="10:26" ht="15">
      <c r="J248" s="89" t="s">
        <v>128</v>
      </c>
      <c r="K248" s="89" t="s">
        <v>397</v>
      </c>
      <c r="L248" s="89">
        <v>28.8</v>
      </c>
      <c r="M248" s="88">
        <f>L248*134/113</f>
        <v>34.15221238938053</v>
      </c>
      <c r="N248" s="94">
        <f t="shared" si="49"/>
        <v>9.1141592920353975</v>
      </c>
      <c r="R248" s="101" t="s">
        <v>36</v>
      </c>
      <c r="S248" s="102">
        <v>17.899999999999999</v>
      </c>
      <c r="T248" s="102">
        <v>23</v>
      </c>
      <c r="U248" s="169">
        <v>45</v>
      </c>
      <c r="V248" s="1" t="s">
        <v>13</v>
      </c>
      <c r="W248" s="101" t="s">
        <v>34</v>
      </c>
      <c r="X248" s="102">
        <v>27.7</v>
      </c>
      <c r="Y248" s="102">
        <v>33</v>
      </c>
      <c r="Z248" s="103">
        <v>65</v>
      </c>
    </row>
    <row r="249" spans="10:26" ht="13.5" thickBot="1">
      <c r="R249" s="77" t="s">
        <v>585</v>
      </c>
      <c r="S249" s="78">
        <v>17.5</v>
      </c>
      <c r="T249" s="78">
        <v>22</v>
      </c>
      <c r="U249" s="165">
        <v>45.111504424778758</v>
      </c>
      <c r="V249" s="1" t="s">
        <v>500</v>
      </c>
      <c r="W249" s="86" t="s">
        <v>23</v>
      </c>
      <c r="X249" s="87">
        <v>27</v>
      </c>
      <c r="Y249" s="78">
        <v>32</v>
      </c>
      <c r="Z249" s="79">
        <v>65</v>
      </c>
    </row>
    <row r="250" spans="10:26" ht="13.5" thickBot="1">
      <c r="J250" s="91" t="s">
        <v>10</v>
      </c>
      <c r="K250" s="91" t="s">
        <v>881</v>
      </c>
      <c r="L250" s="91" t="s">
        <v>887</v>
      </c>
      <c r="M250" s="92" t="s">
        <v>882</v>
      </c>
      <c r="N250" s="93" t="s">
        <v>883</v>
      </c>
      <c r="R250" s="101" t="s">
        <v>47</v>
      </c>
      <c r="S250" s="102">
        <v>23.2</v>
      </c>
      <c r="T250" s="102">
        <v>27</v>
      </c>
      <c r="U250" s="169">
        <v>50</v>
      </c>
      <c r="V250" s="1" t="s">
        <v>2</v>
      </c>
      <c r="W250" s="101" t="s">
        <v>14</v>
      </c>
      <c r="X250" s="102">
        <v>27.6</v>
      </c>
      <c r="Y250" s="102">
        <v>35</v>
      </c>
      <c r="Z250" s="103">
        <v>68</v>
      </c>
    </row>
    <row r="251" spans="10:26" ht="15.75" thickBot="1">
      <c r="J251" s="96" t="s">
        <v>889</v>
      </c>
      <c r="K251" s="96" t="s">
        <v>722</v>
      </c>
      <c r="L251" s="1">
        <v>19.8</v>
      </c>
      <c r="M251" s="75">
        <f t="shared" ref="M251:M252" si="50">L251*144/113</f>
        <v>25.231858407079649</v>
      </c>
      <c r="N251" s="94">
        <v>0</v>
      </c>
      <c r="R251" s="77" t="s">
        <v>25</v>
      </c>
      <c r="S251" s="78">
        <v>18.600000000000001</v>
      </c>
      <c r="T251" s="78">
        <v>22</v>
      </c>
      <c r="U251" s="165">
        <v>50</v>
      </c>
      <c r="V251" s="1" t="s">
        <v>846</v>
      </c>
      <c r="W251" s="86" t="s">
        <v>734</v>
      </c>
      <c r="X251" s="87">
        <v>25.8</v>
      </c>
      <c r="Y251" s="78">
        <v>33</v>
      </c>
      <c r="Z251" s="79">
        <v>68.049557522123905</v>
      </c>
    </row>
    <row r="252" spans="10:26" ht="15.75" thickBot="1">
      <c r="J252" s="96" t="s">
        <v>17</v>
      </c>
      <c r="K252" s="96" t="s">
        <v>592</v>
      </c>
      <c r="L252" s="1">
        <v>27</v>
      </c>
      <c r="M252" s="75">
        <f t="shared" si="50"/>
        <v>34.407079646017699</v>
      </c>
      <c r="N252" s="94">
        <f>3/4*(M252-25)</f>
        <v>7.0553097345132745</v>
      </c>
      <c r="R252" s="101" t="s">
        <v>67</v>
      </c>
      <c r="S252" s="102">
        <v>21</v>
      </c>
      <c r="T252" s="102">
        <v>26</v>
      </c>
      <c r="U252" s="169">
        <v>52</v>
      </c>
      <c r="V252" s="1" t="s">
        <v>868</v>
      </c>
      <c r="W252" s="114" t="s">
        <v>242</v>
      </c>
      <c r="X252" s="110">
        <v>33.1</v>
      </c>
      <c r="Y252" s="110">
        <v>39</v>
      </c>
      <c r="Z252" s="103">
        <v>73</v>
      </c>
    </row>
    <row r="253" spans="10:26" ht="15.75" thickBot="1">
      <c r="N253" s="94"/>
      <c r="R253" s="77" t="s">
        <v>67</v>
      </c>
      <c r="S253" s="78">
        <v>21.7</v>
      </c>
      <c r="T253" s="78">
        <v>26</v>
      </c>
      <c r="U253" s="165">
        <v>52.493805309734512</v>
      </c>
      <c r="V253" s="1" t="s">
        <v>128</v>
      </c>
      <c r="W253" s="114" t="s">
        <v>242</v>
      </c>
      <c r="X253" s="110">
        <v>26.5</v>
      </c>
      <c r="Y253" s="110">
        <v>33</v>
      </c>
      <c r="Z253" s="103">
        <v>73.021238938053102</v>
      </c>
    </row>
    <row r="254" spans="10:26" ht="15">
      <c r="J254" s="89" t="s">
        <v>622</v>
      </c>
      <c r="K254" s="89" t="s">
        <v>666</v>
      </c>
      <c r="L254" s="89">
        <v>33.9</v>
      </c>
      <c r="M254" s="88">
        <f>L254*144/113</f>
        <v>43.199999999999996</v>
      </c>
      <c r="N254" s="94">
        <f>3/4*(M254-25)</f>
        <v>13.649999999999997</v>
      </c>
      <c r="R254" s="101" t="s">
        <v>1</v>
      </c>
      <c r="S254" s="102">
        <v>20.6</v>
      </c>
      <c r="T254" s="102">
        <v>26</v>
      </c>
      <c r="U254" s="169">
        <v>55</v>
      </c>
      <c r="V254" s="173" t="s">
        <v>622</v>
      </c>
      <c r="W254" s="110" t="s">
        <v>257</v>
      </c>
      <c r="X254" s="110">
        <v>31.1</v>
      </c>
      <c r="Y254" s="110">
        <v>39</v>
      </c>
      <c r="Z254" s="125">
        <v>73.784070796460185</v>
      </c>
    </row>
    <row r="255" spans="10:26" ht="15.75" thickBot="1">
      <c r="J255" s="89" t="s">
        <v>869</v>
      </c>
      <c r="K255" s="89" t="s">
        <v>870</v>
      </c>
      <c r="L255" s="89">
        <v>31.3</v>
      </c>
      <c r="M255" s="88">
        <f>L255*134/113</f>
        <v>37.116814159292034</v>
      </c>
      <c r="N255" s="94">
        <f>3/4*(M255-25)</f>
        <v>9.0876106194690252</v>
      </c>
      <c r="R255" s="77" t="s">
        <v>1</v>
      </c>
      <c r="S255" s="78">
        <v>24.6</v>
      </c>
      <c r="T255" s="78">
        <v>29</v>
      </c>
      <c r="U255" s="165">
        <v>55.423008849557519</v>
      </c>
      <c r="V255" s="173" t="s">
        <v>120</v>
      </c>
      <c r="W255" s="110" t="s">
        <v>397</v>
      </c>
      <c r="X255" s="110">
        <v>28.8</v>
      </c>
      <c r="Y255" s="110">
        <v>34</v>
      </c>
      <c r="Z255" s="125">
        <v>74</v>
      </c>
    </row>
    <row r="256" spans="10:26">
      <c r="R256" s="101" t="s">
        <v>27</v>
      </c>
      <c r="S256" s="102">
        <v>21</v>
      </c>
      <c r="T256" s="102">
        <v>26</v>
      </c>
      <c r="U256" s="169">
        <v>55.688495575221239</v>
      </c>
      <c r="V256" s="173" t="s">
        <v>17</v>
      </c>
      <c r="W256" s="110" t="s">
        <v>666</v>
      </c>
      <c r="X256" s="110">
        <v>33.9</v>
      </c>
      <c r="Y256" s="110">
        <v>43</v>
      </c>
      <c r="Z256" s="115">
        <v>80</v>
      </c>
    </row>
    <row r="257" spans="10:26" ht="13.5" thickBot="1">
      <c r="J257" s="91" t="s">
        <v>10</v>
      </c>
      <c r="K257" s="91" t="s">
        <v>881</v>
      </c>
      <c r="L257" s="91" t="s">
        <v>887</v>
      </c>
      <c r="M257" s="92" t="s">
        <v>882</v>
      </c>
      <c r="N257" s="93" t="s">
        <v>883</v>
      </c>
      <c r="R257" s="77" t="s">
        <v>25</v>
      </c>
      <c r="S257" s="78">
        <v>22.7</v>
      </c>
      <c r="T257" s="78">
        <v>29</v>
      </c>
      <c r="U257" s="165">
        <v>56</v>
      </c>
      <c r="V257" s="173" t="s">
        <v>13</v>
      </c>
      <c r="W257" s="122" t="s">
        <v>870</v>
      </c>
      <c r="X257" s="110">
        <v>31.3</v>
      </c>
      <c r="Y257" s="110">
        <v>37</v>
      </c>
      <c r="Z257" s="125">
        <v>80.316814159292022</v>
      </c>
    </row>
    <row r="258" spans="10:26" ht="15">
      <c r="J258" s="139" t="s">
        <v>901</v>
      </c>
      <c r="K258" s="138" t="s">
        <v>636</v>
      </c>
      <c r="L258" s="110">
        <v>24</v>
      </c>
      <c r="M258" s="144">
        <v>30</v>
      </c>
      <c r="N258" s="94">
        <f t="shared" ref="N258:N259" si="51">3/4*(M258-18)</f>
        <v>9</v>
      </c>
      <c r="R258" s="174" t="s">
        <v>636</v>
      </c>
      <c r="S258" s="102">
        <v>24</v>
      </c>
      <c r="T258" s="142">
        <v>30</v>
      </c>
      <c r="U258" s="170">
        <v>56</v>
      </c>
    </row>
    <row r="259" spans="10:26" ht="15.75" thickBot="1">
      <c r="J259" s="139" t="s">
        <v>278</v>
      </c>
      <c r="K259" s="138" t="s">
        <v>902</v>
      </c>
      <c r="L259" s="110">
        <v>21.9</v>
      </c>
      <c r="M259" s="144">
        <v>26</v>
      </c>
      <c r="N259" s="94">
        <f t="shared" si="51"/>
        <v>6</v>
      </c>
      <c r="R259" s="175" t="s">
        <v>902</v>
      </c>
      <c r="S259" s="78">
        <v>21.9</v>
      </c>
      <c r="T259" s="143">
        <v>26</v>
      </c>
      <c r="U259" s="171">
        <v>56</v>
      </c>
    </row>
    <row r="260" spans="10:26">
      <c r="K260" s="126"/>
      <c r="L260" s="126"/>
      <c r="M260" s="126"/>
      <c r="R260" s="101" t="s">
        <v>191</v>
      </c>
      <c r="S260" s="102">
        <v>24.8</v>
      </c>
      <c r="T260" s="102">
        <v>29</v>
      </c>
      <c r="U260" s="169">
        <v>59</v>
      </c>
    </row>
    <row r="261" spans="10:26" ht="15.75" thickBot="1">
      <c r="J261" s="139" t="s">
        <v>865</v>
      </c>
      <c r="K261" s="138" t="s">
        <v>501</v>
      </c>
      <c r="L261" s="110">
        <v>14.7</v>
      </c>
      <c r="M261" s="144">
        <v>18</v>
      </c>
      <c r="N261" s="94">
        <v>0</v>
      </c>
      <c r="R261" s="77" t="s">
        <v>880</v>
      </c>
      <c r="S261" s="78">
        <v>25.3</v>
      </c>
      <c r="T261" s="78">
        <v>32</v>
      </c>
      <c r="U261" s="165">
        <v>59</v>
      </c>
    </row>
    <row r="262" spans="10:26" ht="15">
      <c r="J262" s="139" t="s">
        <v>903</v>
      </c>
      <c r="K262" s="138" t="s">
        <v>900</v>
      </c>
      <c r="L262" s="110">
        <v>36</v>
      </c>
      <c r="M262" s="144">
        <v>43</v>
      </c>
      <c r="N262" s="94">
        <f t="shared" ref="N262" si="52">3/4*(M262-18)</f>
        <v>18.75</v>
      </c>
      <c r="R262" s="123" t="s">
        <v>592</v>
      </c>
      <c r="S262" s="102">
        <v>27</v>
      </c>
      <c r="T262" s="102">
        <v>34</v>
      </c>
      <c r="U262" s="169">
        <v>59</v>
      </c>
    </row>
    <row r="263" spans="10:26" ht="13.5" thickBot="1">
      <c r="R263" s="86" t="s">
        <v>722</v>
      </c>
      <c r="S263" s="78">
        <v>19.8</v>
      </c>
      <c r="T263" s="78">
        <v>25</v>
      </c>
      <c r="U263" s="165">
        <v>59</v>
      </c>
    </row>
    <row r="264" spans="10:26">
      <c r="R264" s="174" t="s">
        <v>501</v>
      </c>
      <c r="S264" s="102">
        <v>14.7</v>
      </c>
      <c r="T264" s="142">
        <v>18</v>
      </c>
      <c r="U264" s="170">
        <v>61</v>
      </c>
    </row>
    <row r="265" spans="10:26" ht="13.5" thickBot="1">
      <c r="R265" s="175" t="s">
        <v>900</v>
      </c>
      <c r="S265" s="78">
        <v>36</v>
      </c>
      <c r="T265" s="143">
        <v>43</v>
      </c>
      <c r="U265" s="171">
        <v>61</v>
      </c>
    </row>
    <row r="266" spans="10:26">
      <c r="R266" s="101" t="s">
        <v>236</v>
      </c>
      <c r="S266" s="102">
        <v>20.8</v>
      </c>
      <c r="T266" s="102">
        <v>24</v>
      </c>
      <c r="U266" s="169">
        <v>62</v>
      </c>
    </row>
    <row r="267" spans="10:26" ht="13.5" thickBot="1">
      <c r="R267" s="77" t="s">
        <v>313</v>
      </c>
      <c r="S267" s="78">
        <v>31.3</v>
      </c>
      <c r="T267" s="78">
        <v>37</v>
      </c>
      <c r="U267" s="165">
        <v>62</v>
      </c>
    </row>
    <row r="268" spans="10:26" ht="15">
      <c r="J268" s="96" t="s">
        <v>889</v>
      </c>
      <c r="K268" s="96" t="s">
        <v>722</v>
      </c>
      <c r="L268" s="1">
        <v>19.8</v>
      </c>
      <c r="M268" s="75">
        <f t="shared" ref="M268:M269" si="53">L268*144/113</f>
        <v>25.231858407079649</v>
      </c>
      <c r="N268" s="94">
        <v>0</v>
      </c>
      <c r="R268" s="101" t="s">
        <v>34</v>
      </c>
      <c r="S268" s="102">
        <v>27.7</v>
      </c>
      <c r="T268" s="102">
        <v>33</v>
      </c>
      <c r="U268" s="169">
        <v>65</v>
      </c>
    </row>
    <row r="269" spans="10:26" ht="15.75" thickBot="1">
      <c r="J269" s="96" t="s">
        <v>17</v>
      </c>
      <c r="K269" s="96" t="s">
        <v>592</v>
      </c>
      <c r="L269" s="1">
        <v>27</v>
      </c>
      <c r="M269" s="88">
        <f>L269*139/113+69.4-72</f>
        <v>30.612389380530971</v>
      </c>
      <c r="N269" s="94">
        <f>3/4*(M269-25)</f>
        <v>4.2092920353982279</v>
      </c>
      <c r="R269" s="86" t="s">
        <v>23</v>
      </c>
      <c r="S269" s="87">
        <v>27</v>
      </c>
      <c r="T269" s="78">
        <v>32</v>
      </c>
      <c r="U269" s="165">
        <v>65</v>
      </c>
    </row>
    <row r="270" spans="10:26" ht="15">
      <c r="N270" s="94"/>
      <c r="R270" s="101" t="s">
        <v>14</v>
      </c>
      <c r="S270" s="102">
        <v>27.6</v>
      </c>
      <c r="T270" s="102">
        <v>35</v>
      </c>
      <c r="U270" s="169">
        <v>68</v>
      </c>
    </row>
    <row r="271" spans="10:26" ht="15.75" thickBot="1">
      <c r="J271" s="89" t="s">
        <v>622</v>
      </c>
      <c r="K271" s="89" t="s">
        <v>666</v>
      </c>
      <c r="L271" s="89">
        <v>33.9</v>
      </c>
      <c r="M271" s="88">
        <f>L271*139/113+69.4-72</f>
        <v>39.099999999999994</v>
      </c>
      <c r="N271" s="94">
        <f>3/4*(M271-25)</f>
        <v>10.574999999999996</v>
      </c>
      <c r="R271" s="86" t="s">
        <v>734</v>
      </c>
      <c r="S271" s="87">
        <v>25.8</v>
      </c>
      <c r="T271" s="78">
        <v>33</v>
      </c>
      <c r="U271" s="165">
        <v>68.049557522123905</v>
      </c>
    </row>
    <row r="272" spans="10:26" ht="15.75" thickBot="1">
      <c r="J272" s="89" t="s">
        <v>869</v>
      </c>
      <c r="K272" s="89" t="s">
        <v>870</v>
      </c>
      <c r="L272" s="89">
        <v>31.3</v>
      </c>
      <c r="M272" s="88">
        <f>L272*134/113</f>
        <v>37.116814159292034</v>
      </c>
      <c r="N272" s="94">
        <f>3/4*(M272-25)</f>
        <v>9.0876106194690252</v>
      </c>
      <c r="R272" s="114" t="s">
        <v>242</v>
      </c>
      <c r="S272" s="110">
        <v>33.1</v>
      </c>
      <c r="T272" s="110">
        <v>39</v>
      </c>
      <c r="U272" s="169">
        <v>73</v>
      </c>
    </row>
    <row r="273" spans="9:21">
      <c r="R273" s="114" t="s">
        <v>242</v>
      </c>
      <c r="S273" s="110">
        <v>26.5</v>
      </c>
      <c r="T273" s="110">
        <v>33</v>
      </c>
      <c r="U273" s="169">
        <v>73.021238938053102</v>
      </c>
    </row>
    <row r="274" spans="9:21">
      <c r="R274" s="110" t="s">
        <v>257</v>
      </c>
      <c r="S274" s="110">
        <v>31.1</v>
      </c>
      <c r="T274" s="110">
        <v>39</v>
      </c>
      <c r="U274" s="172">
        <v>73.784070796460185</v>
      </c>
    </row>
    <row r="275" spans="9:21">
      <c r="R275" s="110" t="s">
        <v>397</v>
      </c>
      <c r="S275" s="110">
        <v>28.8</v>
      </c>
      <c r="T275" s="110">
        <v>34</v>
      </c>
      <c r="U275" s="172">
        <v>74</v>
      </c>
    </row>
    <row r="276" spans="9:21">
      <c r="J276" s="295" t="s">
        <v>904</v>
      </c>
      <c r="K276" s="295"/>
      <c r="L276" s="295"/>
      <c r="M276" s="295"/>
      <c r="N276" s="295"/>
      <c r="R276" s="110" t="s">
        <v>666</v>
      </c>
      <c r="S276" s="110">
        <v>33.9</v>
      </c>
      <c r="T276" s="110">
        <v>43</v>
      </c>
      <c r="U276" s="176">
        <v>80</v>
      </c>
    </row>
    <row r="277" spans="9:21">
      <c r="R277" s="122" t="s">
        <v>870</v>
      </c>
      <c r="S277" s="110">
        <v>31.3</v>
      </c>
      <c r="T277" s="110">
        <v>37</v>
      </c>
      <c r="U277" s="172">
        <v>80.316814159292022</v>
      </c>
    </row>
    <row r="278" spans="9:21">
      <c r="I278">
        <v>1</v>
      </c>
      <c r="J278" s="91" t="s">
        <v>10</v>
      </c>
      <c r="K278" s="91" t="s">
        <v>881</v>
      </c>
      <c r="L278" s="91" t="s">
        <v>887</v>
      </c>
      <c r="M278" s="92" t="s">
        <v>882</v>
      </c>
      <c r="N278" s="93" t="s">
        <v>883</v>
      </c>
    </row>
    <row r="279" spans="9:21" ht="15">
      <c r="J279" s="89" t="s">
        <v>26</v>
      </c>
      <c r="K279" s="89" t="s">
        <v>27</v>
      </c>
      <c r="L279" s="89">
        <v>21</v>
      </c>
      <c r="M279" s="88">
        <v>26</v>
      </c>
      <c r="N279" s="94">
        <v>0</v>
      </c>
    </row>
    <row r="280" spans="9:21" ht="15">
      <c r="J280" s="89" t="s">
        <v>24</v>
      </c>
      <c r="K280" s="89" t="s">
        <v>25</v>
      </c>
      <c r="L280" s="89">
        <v>22.7</v>
      </c>
      <c r="M280" s="88">
        <f>L280*144/113</f>
        <v>28.927433628318582</v>
      </c>
      <c r="N280" s="94">
        <f>3/4*(M280-26)</f>
        <v>2.1955752212389363</v>
      </c>
    </row>
    <row r="281" spans="9:21" ht="15">
      <c r="N281" s="94"/>
    </row>
    <row r="282" spans="9:21" ht="15">
      <c r="J282" s="89" t="s">
        <v>732</v>
      </c>
      <c r="K282" s="89" t="s">
        <v>67</v>
      </c>
      <c r="L282" s="89">
        <v>21</v>
      </c>
      <c r="M282" s="88">
        <v>26</v>
      </c>
      <c r="N282" s="94">
        <f t="shared" ref="N282:N283" si="54">3/4*(M282-26)</f>
        <v>0</v>
      </c>
    </row>
    <row r="283" spans="9:21" ht="15">
      <c r="J283" s="89" t="s">
        <v>68</v>
      </c>
      <c r="K283" s="89" t="s">
        <v>67</v>
      </c>
      <c r="L283" s="89">
        <v>21.7</v>
      </c>
      <c r="M283" s="88">
        <f>L283*134/113</f>
        <v>25.732743362831854</v>
      </c>
      <c r="N283" s="94">
        <f t="shared" si="54"/>
        <v>-0.20044247787610914</v>
      </c>
    </row>
    <row r="285" spans="9:21">
      <c r="I285">
        <v>2</v>
      </c>
      <c r="J285" s="91" t="s">
        <v>10</v>
      </c>
      <c r="K285" s="91" t="s">
        <v>881</v>
      </c>
      <c r="L285" s="91" t="s">
        <v>887</v>
      </c>
      <c r="M285" s="92" t="s">
        <v>882</v>
      </c>
      <c r="N285" s="93" t="s">
        <v>883</v>
      </c>
    </row>
    <row r="286" spans="9:21" ht="15">
      <c r="J286" s="89" t="s">
        <v>48</v>
      </c>
      <c r="K286" s="89" t="s">
        <v>47</v>
      </c>
      <c r="L286" s="89">
        <v>23.2</v>
      </c>
      <c r="M286" s="88">
        <v>27</v>
      </c>
      <c r="N286" s="94">
        <f>3/4*(M286-22)</f>
        <v>3.75</v>
      </c>
    </row>
    <row r="287" spans="9:21" ht="15">
      <c r="J287" s="89" t="s">
        <v>63</v>
      </c>
      <c r="K287" s="89" t="s">
        <v>25</v>
      </c>
      <c r="L287" s="89">
        <v>18.600000000000001</v>
      </c>
      <c r="M287" s="88">
        <f>L287*134/113</f>
        <v>22.056637168141595</v>
      </c>
      <c r="N287" s="94">
        <v>0</v>
      </c>
    </row>
    <row r="288" spans="9:21" ht="15">
      <c r="N288" s="94"/>
    </row>
    <row r="289" spans="9:22" ht="15">
      <c r="J289" s="89" t="s">
        <v>0</v>
      </c>
      <c r="K289" s="89" t="s">
        <v>1</v>
      </c>
      <c r="L289" s="89">
        <v>20.6</v>
      </c>
      <c r="M289" s="88">
        <f>L289*144/113</f>
        <v>26.251327433628319</v>
      </c>
      <c r="N289" s="94">
        <f>3/4*(M289-22)</f>
        <v>3.1884955752212392</v>
      </c>
    </row>
    <row r="290" spans="9:22" ht="15">
      <c r="J290" s="89" t="s">
        <v>2</v>
      </c>
      <c r="K290" s="89" t="s">
        <v>1</v>
      </c>
      <c r="L290" s="89">
        <v>24.6</v>
      </c>
      <c r="M290" s="88">
        <f>L290*134/113</f>
        <v>29.171681415929203</v>
      </c>
      <c r="N290" s="94">
        <f>3/4*(M290-22)</f>
        <v>5.3787610619469026</v>
      </c>
    </row>
    <row r="292" spans="9:22">
      <c r="I292">
        <v>3</v>
      </c>
      <c r="J292" s="91" t="s">
        <v>10</v>
      </c>
      <c r="K292" s="91" t="s">
        <v>881</v>
      </c>
      <c r="L292" s="91" t="s">
        <v>887</v>
      </c>
      <c r="M292" s="92" t="s">
        <v>882</v>
      </c>
      <c r="N292" s="93" t="s">
        <v>883</v>
      </c>
    </row>
    <row r="293" spans="9:22" ht="15">
      <c r="J293" s="89" t="s">
        <v>8</v>
      </c>
      <c r="K293" s="89" t="s">
        <v>19</v>
      </c>
      <c r="L293" s="89">
        <v>14.3</v>
      </c>
      <c r="M293" s="88">
        <f>L293*134/113</f>
        <v>16.957522123893806</v>
      </c>
      <c r="N293" s="94">
        <f>3/4*(M293-14)</f>
        <v>2.2181415929203547</v>
      </c>
    </row>
    <row r="294" spans="9:22" ht="15">
      <c r="J294" s="89" t="s">
        <v>6</v>
      </c>
      <c r="K294" s="89" t="s">
        <v>7</v>
      </c>
      <c r="L294" s="89">
        <v>12.5</v>
      </c>
      <c r="M294" s="88">
        <v>14</v>
      </c>
      <c r="N294" s="94">
        <v>0</v>
      </c>
      <c r="R294" s="144"/>
      <c r="S294" s="110"/>
      <c r="T294" s="110"/>
      <c r="U294" s="110"/>
      <c r="V294" s="176"/>
    </row>
    <row r="295" spans="9:22" ht="15">
      <c r="N295" s="94"/>
    </row>
    <row r="296" spans="9:22" ht="15">
      <c r="J296" s="89" t="s">
        <v>188</v>
      </c>
      <c r="K296" s="89" t="s">
        <v>191</v>
      </c>
      <c r="L296" s="89">
        <v>24.8</v>
      </c>
      <c r="M296" s="88">
        <f>L296*134/113</f>
        <v>29.408849557522128</v>
      </c>
      <c r="N296" s="94">
        <f>3/4*(M296-14)</f>
        <v>11.556637168141595</v>
      </c>
    </row>
    <row r="297" spans="9:22" ht="15">
      <c r="J297" s="89" t="s">
        <v>879</v>
      </c>
      <c r="K297" s="89" t="s">
        <v>880</v>
      </c>
      <c r="L297" s="89">
        <v>25.3</v>
      </c>
      <c r="M297" s="88">
        <v>32</v>
      </c>
      <c r="N297" s="94">
        <f>3/4*(M297-14)</f>
        <v>13.5</v>
      </c>
      <c r="R297" s="144"/>
      <c r="S297" s="110"/>
      <c r="T297" s="110"/>
      <c r="U297" s="110"/>
      <c r="V297" s="176"/>
    </row>
    <row r="299" spans="9:22" ht="14.25" customHeight="1">
      <c r="I299">
        <v>4</v>
      </c>
      <c r="J299" s="91" t="s">
        <v>10</v>
      </c>
      <c r="K299" s="91" t="s">
        <v>881</v>
      </c>
      <c r="L299" s="91" t="s">
        <v>887</v>
      </c>
      <c r="M299" s="92" t="s">
        <v>882</v>
      </c>
      <c r="N299" s="93" t="s">
        <v>883</v>
      </c>
    </row>
    <row r="300" spans="9:22" ht="15">
      <c r="J300" s="89" t="s">
        <v>531</v>
      </c>
      <c r="K300" s="89" t="s">
        <v>7</v>
      </c>
      <c r="L300" s="89">
        <v>12.9</v>
      </c>
      <c r="M300" s="88">
        <f>L300*144/113</f>
        <v>16.438938053097345</v>
      </c>
      <c r="N300" s="94">
        <v>0</v>
      </c>
    </row>
    <row r="301" spans="9:22" ht="15">
      <c r="J301" s="89" t="s">
        <v>679</v>
      </c>
      <c r="K301" s="89" t="s">
        <v>852</v>
      </c>
      <c r="L301" s="89">
        <v>12.9</v>
      </c>
      <c r="M301" s="88">
        <f>L301*144/113</f>
        <v>16.438938053097345</v>
      </c>
      <c r="N301" s="94">
        <v>0</v>
      </c>
    </row>
    <row r="302" spans="9:22" ht="15">
      <c r="N302" s="94"/>
    </row>
    <row r="303" spans="9:22" ht="15">
      <c r="J303" s="89" t="s">
        <v>237</v>
      </c>
      <c r="K303" s="89" t="s">
        <v>236</v>
      </c>
      <c r="L303" s="89">
        <v>20.8</v>
      </c>
      <c r="M303" s="88">
        <v>24</v>
      </c>
      <c r="N303" s="94">
        <f>3/4*(M303-16)</f>
        <v>6</v>
      </c>
    </row>
    <row r="304" spans="9:22" ht="15">
      <c r="J304" s="89" t="s">
        <v>314</v>
      </c>
      <c r="K304" s="89" t="s">
        <v>313</v>
      </c>
      <c r="L304" s="89">
        <v>31.3</v>
      </c>
      <c r="M304" s="88">
        <f>L304*134/113</f>
        <v>37.116814159292034</v>
      </c>
      <c r="N304" s="94">
        <f>3/4*(M304-16)</f>
        <v>15.837610619469025</v>
      </c>
    </row>
    <row r="306" spans="9:14" ht="15.75" customHeight="1">
      <c r="I306">
        <v>5</v>
      </c>
      <c r="J306" s="91" t="s">
        <v>10</v>
      </c>
      <c r="K306" s="91" t="s">
        <v>881</v>
      </c>
      <c r="L306" s="91" t="s">
        <v>887</v>
      </c>
      <c r="M306" s="92" t="s">
        <v>882</v>
      </c>
      <c r="N306" s="93" t="s">
        <v>883</v>
      </c>
    </row>
    <row r="307" spans="9:14" ht="15">
      <c r="J307" s="89" t="s">
        <v>5</v>
      </c>
      <c r="K307" s="89" t="s">
        <v>4</v>
      </c>
      <c r="L307" s="89">
        <v>14</v>
      </c>
      <c r="M307" s="88">
        <f>L307*144/113</f>
        <v>17.840707964601769</v>
      </c>
      <c r="N307" s="94">
        <v>0</v>
      </c>
    </row>
    <row r="308" spans="9:14" ht="15">
      <c r="J308" s="89" t="s">
        <v>3</v>
      </c>
      <c r="K308" s="89" t="s">
        <v>4</v>
      </c>
      <c r="L308" s="89">
        <v>15.8</v>
      </c>
      <c r="M308" s="88">
        <v>18</v>
      </c>
      <c r="N308" s="94">
        <f>3/4*(M308-18)</f>
        <v>0</v>
      </c>
    </row>
    <row r="309" spans="9:14" ht="15">
      <c r="N309" s="94"/>
    </row>
    <row r="310" spans="9:14" ht="15">
      <c r="J310" s="89" t="s">
        <v>33</v>
      </c>
      <c r="K310" s="89" t="s">
        <v>34</v>
      </c>
      <c r="L310" s="89">
        <v>27.7</v>
      </c>
      <c r="M310" s="88">
        <f>L310*134/113</f>
        <v>32.84778761061947</v>
      </c>
      <c r="N310" s="94">
        <f t="shared" ref="N310:N311" si="55">3/4*(M310-18)</f>
        <v>11.135840707964602</v>
      </c>
    </row>
    <row r="311" spans="9:14" ht="15">
      <c r="J311" s="90" t="s">
        <v>22</v>
      </c>
      <c r="K311" s="90" t="s">
        <v>23</v>
      </c>
      <c r="L311" s="89">
        <v>27</v>
      </c>
      <c r="M311" s="88">
        <f>L311*134/113</f>
        <v>32.017699115044245</v>
      </c>
      <c r="N311" s="94">
        <f t="shared" si="55"/>
        <v>10.513274336283184</v>
      </c>
    </row>
    <row r="313" spans="9:14" ht="16.5" customHeight="1">
      <c r="I313">
        <v>6</v>
      </c>
      <c r="J313" s="91" t="s">
        <v>10</v>
      </c>
      <c r="K313" s="91" t="s">
        <v>881</v>
      </c>
      <c r="L313" s="91" t="s">
        <v>887</v>
      </c>
      <c r="M313" s="92" t="s">
        <v>882</v>
      </c>
      <c r="N313" s="93" t="s">
        <v>883</v>
      </c>
    </row>
    <row r="314" spans="9:14" ht="15">
      <c r="J314" s="89" t="s">
        <v>26</v>
      </c>
      <c r="K314" s="89" t="s">
        <v>37</v>
      </c>
      <c r="L314" s="89">
        <v>11.7</v>
      </c>
      <c r="M314" s="88">
        <f>L314*144/113</f>
        <v>14.909734513274335</v>
      </c>
      <c r="N314" s="94">
        <v>0</v>
      </c>
    </row>
    <row r="315" spans="9:14" ht="15">
      <c r="J315" s="89" t="s">
        <v>581</v>
      </c>
      <c r="K315" s="89" t="s">
        <v>853</v>
      </c>
      <c r="L315" s="89">
        <v>20.7</v>
      </c>
      <c r="M315" s="88">
        <f>L315*144/113</f>
        <v>26.3787610619469</v>
      </c>
      <c r="N315" s="94">
        <f>3/4*(M315-15)</f>
        <v>8.5340707964601741</v>
      </c>
    </row>
    <row r="316" spans="9:14" ht="15">
      <c r="N316" s="94"/>
    </row>
    <row r="317" spans="9:14" ht="15">
      <c r="J317" s="89" t="s">
        <v>13</v>
      </c>
      <c r="K317" s="89" t="s">
        <v>14</v>
      </c>
      <c r="L317" s="89">
        <v>27.6</v>
      </c>
      <c r="M317" s="88">
        <f>L317*144/113</f>
        <v>35.171681415929207</v>
      </c>
      <c r="N317" s="94">
        <f t="shared" ref="N317:N318" si="56">3/4*(M317-15)</f>
        <v>15.128761061946905</v>
      </c>
    </row>
    <row r="318" spans="9:14" ht="15">
      <c r="J318" s="90" t="s">
        <v>500</v>
      </c>
      <c r="K318" s="90" t="s">
        <v>734</v>
      </c>
      <c r="L318" s="89">
        <v>25.8</v>
      </c>
      <c r="M318" s="88">
        <f>L318*144/113</f>
        <v>32.877876106194691</v>
      </c>
      <c r="N318" s="94">
        <f t="shared" si="56"/>
        <v>13.408407079646018</v>
      </c>
    </row>
    <row r="320" spans="9:14" ht="15.75" customHeight="1">
      <c r="I320">
        <v>7</v>
      </c>
      <c r="J320" s="91" t="s">
        <v>10</v>
      </c>
      <c r="K320" s="91" t="s">
        <v>881</v>
      </c>
      <c r="L320" s="91" t="s">
        <v>887</v>
      </c>
      <c r="M320" s="92" t="s">
        <v>882</v>
      </c>
      <c r="N320" s="93" t="s">
        <v>883</v>
      </c>
    </row>
    <row r="321" spans="9:14" ht="15">
      <c r="J321" s="89" t="s">
        <v>679</v>
      </c>
      <c r="K321" s="89" t="s">
        <v>866</v>
      </c>
      <c r="L321" s="89">
        <v>15</v>
      </c>
      <c r="M321" s="88">
        <f>L321*144/113</f>
        <v>19.115044247787612</v>
      </c>
      <c r="N321" s="94">
        <v>0</v>
      </c>
    </row>
    <row r="322" spans="9:14" ht="15">
      <c r="J322" s="89" t="s">
        <v>624</v>
      </c>
      <c r="K322" s="89" t="s">
        <v>867</v>
      </c>
      <c r="L322" s="89">
        <v>19.600000000000001</v>
      </c>
      <c r="M322" s="88">
        <v>25</v>
      </c>
      <c r="N322" s="94">
        <f>3/4*(M322-19)</f>
        <v>4.5</v>
      </c>
    </row>
    <row r="323" spans="9:14" ht="15">
      <c r="N323" s="94"/>
    </row>
    <row r="324" spans="9:14" ht="15">
      <c r="J324" s="89" t="s">
        <v>2</v>
      </c>
      <c r="K324" s="89" t="s">
        <v>242</v>
      </c>
      <c r="L324" s="89">
        <v>33.1</v>
      </c>
      <c r="M324" s="88">
        <f>L324*134/113</f>
        <v>39.251327433628326</v>
      </c>
      <c r="N324" s="94">
        <f t="shared" ref="N324:N325" si="57">3/4*(M324-19)</f>
        <v>15.188495575221244</v>
      </c>
    </row>
    <row r="325" spans="9:14" ht="15">
      <c r="J325" s="89" t="s">
        <v>846</v>
      </c>
      <c r="K325" s="89" t="s">
        <v>242</v>
      </c>
      <c r="L325" s="89">
        <v>26.5</v>
      </c>
      <c r="M325" s="88">
        <v>33</v>
      </c>
      <c r="N325" s="94">
        <f t="shared" si="57"/>
        <v>10.5</v>
      </c>
    </row>
    <row r="327" spans="9:14" ht="11.25" customHeight="1">
      <c r="I327">
        <v>8</v>
      </c>
      <c r="J327" s="91" t="s">
        <v>10</v>
      </c>
      <c r="K327" s="91" t="s">
        <v>881</v>
      </c>
      <c r="L327" s="91" t="s">
        <v>887</v>
      </c>
      <c r="M327" s="92" t="s">
        <v>882</v>
      </c>
      <c r="N327" s="93" t="s">
        <v>883</v>
      </c>
    </row>
    <row r="328" spans="9:14" ht="15">
      <c r="J328" s="89" t="s">
        <v>35</v>
      </c>
      <c r="K328" s="89" t="s">
        <v>36</v>
      </c>
      <c r="L328" s="89">
        <v>17.899999999999999</v>
      </c>
      <c r="M328" s="88">
        <f>L328*144/113</f>
        <v>22.810619469026548</v>
      </c>
      <c r="N328" s="94">
        <f>3/4*(M328-22)</f>
        <v>0.60796460176991118</v>
      </c>
    </row>
    <row r="329" spans="9:14" ht="15">
      <c r="J329" s="89" t="s">
        <v>865</v>
      </c>
      <c r="K329" s="89" t="s">
        <v>585</v>
      </c>
      <c r="L329" s="89">
        <v>17.5</v>
      </c>
      <c r="M329" s="88">
        <f>L329*144/113</f>
        <v>22.300884955752213</v>
      </c>
      <c r="N329" s="94">
        <v>0</v>
      </c>
    </row>
    <row r="330" spans="9:14" ht="15">
      <c r="N330" s="94"/>
    </row>
    <row r="331" spans="9:14" ht="15">
      <c r="J331" s="89" t="s">
        <v>868</v>
      </c>
      <c r="K331" s="89" t="s">
        <v>257</v>
      </c>
      <c r="L331" s="89">
        <v>31.1</v>
      </c>
      <c r="M331" s="88">
        <v>39</v>
      </c>
      <c r="N331" s="94">
        <f t="shared" ref="N331:N332" si="58">3/4*(M331-22)</f>
        <v>12.75</v>
      </c>
    </row>
    <row r="332" spans="9:14" ht="15">
      <c r="J332" s="89" t="s">
        <v>128</v>
      </c>
      <c r="K332" s="89" t="s">
        <v>397</v>
      </c>
      <c r="L332" s="89">
        <v>28.8</v>
      </c>
      <c r="M332" s="88">
        <f>L332*134/113</f>
        <v>34.15221238938053</v>
      </c>
      <c r="N332" s="94">
        <f t="shared" si="58"/>
        <v>9.1141592920353975</v>
      </c>
    </row>
    <row r="334" spans="9:14" ht="13.5" customHeight="1" thickBot="1">
      <c r="I334">
        <v>9</v>
      </c>
      <c r="J334" s="91" t="s">
        <v>10</v>
      </c>
      <c r="K334" s="91" t="s">
        <v>881</v>
      </c>
      <c r="L334" s="91" t="s">
        <v>887</v>
      </c>
      <c r="M334" s="92" t="s">
        <v>882</v>
      </c>
      <c r="N334" s="93" t="s">
        <v>883</v>
      </c>
    </row>
    <row r="335" spans="9:14" ht="15.75" thickBot="1">
      <c r="J335" s="96" t="s">
        <v>889</v>
      </c>
      <c r="K335" s="96" t="s">
        <v>722</v>
      </c>
      <c r="L335" s="1">
        <v>19.8</v>
      </c>
      <c r="M335" s="75">
        <f t="shared" ref="M335:M336" si="59">L335*144/113</f>
        <v>25.231858407079649</v>
      </c>
      <c r="N335" s="94">
        <v>0</v>
      </c>
    </row>
    <row r="336" spans="9:14" ht="15">
      <c r="J336" s="96" t="s">
        <v>17</v>
      </c>
      <c r="K336" s="96" t="s">
        <v>592</v>
      </c>
      <c r="L336" s="1">
        <v>27</v>
      </c>
      <c r="M336" s="75">
        <f t="shared" si="59"/>
        <v>34.407079646017699</v>
      </c>
      <c r="N336" s="94">
        <f>3/4*(M336-25)</f>
        <v>7.0553097345132745</v>
      </c>
    </row>
    <row r="337" spans="9:14" ht="15">
      <c r="N337" s="94"/>
    </row>
    <row r="338" spans="9:14" ht="15">
      <c r="J338" s="89" t="s">
        <v>622</v>
      </c>
      <c r="K338" s="89" t="s">
        <v>666</v>
      </c>
      <c r="L338" s="89">
        <v>33.9</v>
      </c>
      <c r="M338" s="88">
        <f>L338*144/113</f>
        <v>43.199999999999996</v>
      </c>
      <c r="N338" s="94">
        <f>3/4*(M338-25)</f>
        <v>13.649999999999997</v>
      </c>
    </row>
    <row r="339" spans="9:14" ht="15">
      <c r="J339" s="89" t="s">
        <v>869</v>
      </c>
      <c r="K339" s="89" t="s">
        <v>870</v>
      </c>
      <c r="L339" s="89">
        <v>31.3</v>
      </c>
      <c r="M339" s="88">
        <f>L339*134/113</f>
        <v>37.116814159292034</v>
      </c>
      <c r="N339" s="94">
        <f>3/4*(M339-25)</f>
        <v>9.0876106194690252</v>
      </c>
    </row>
    <row r="341" spans="9:14" ht="12" customHeight="1">
      <c r="I341">
        <v>10</v>
      </c>
      <c r="J341" s="91" t="s">
        <v>10</v>
      </c>
      <c r="K341" s="91" t="s">
        <v>881</v>
      </c>
      <c r="L341" s="91" t="s">
        <v>887</v>
      </c>
      <c r="M341" s="92" t="s">
        <v>882</v>
      </c>
      <c r="N341" s="93" t="s">
        <v>883</v>
      </c>
    </row>
    <row r="342" spans="9:14" ht="15">
      <c r="J342" s="139" t="s">
        <v>901</v>
      </c>
      <c r="K342" s="138" t="s">
        <v>636</v>
      </c>
      <c r="L342" s="110">
        <v>24</v>
      </c>
      <c r="M342" s="144">
        <v>30</v>
      </c>
      <c r="N342" s="94">
        <f t="shared" ref="N342:N343" si="60">3/4*(M342-18)</f>
        <v>9</v>
      </c>
    </row>
    <row r="343" spans="9:14" ht="15">
      <c r="J343" s="139" t="s">
        <v>278</v>
      </c>
      <c r="K343" s="138" t="s">
        <v>902</v>
      </c>
      <c r="L343" s="110">
        <v>21.9</v>
      </c>
      <c r="M343" s="144">
        <v>26</v>
      </c>
      <c r="N343" s="94">
        <f t="shared" si="60"/>
        <v>6</v>
      </c>
    </row>
    <row r="344" spans="9:14">
      <c r="K344" s="126"/>
      <c r="L344" s="126"/>
      <c r="M344" s="126"/>
    </row>
    <row r="345" spans="9:14" ht="15">
      <c r="J345" s="139" t="s">
        <v>865</v>
      </c>
      <c r="K345" s="138" t="s">
        <v>501</v>
      </c>
      <c r="L345" s="110">
        <v>14.7</v>
      </c>
      <c r="M345" s="144">
        <v>18</v>
      </c>
      <c r="N345" s="94">
        <v>0</v>
      </c>
    </row>
    <row r="346" spans="9:14" ht="15">
      <c r="J346" s="139" t="s">
        <v>903</v>
      </c>
      <c r="K346" s="138" t="s">
        <v>900</v>
      </c>
      <c r="L346" s="110">
        <v>36</v>
      </c>
      <c r="M346" s="144">
        <v>43</v>
      </c>
      <c r="N346" s="94">
        <f t="shared" ref="N346" si="61">3/4*(M346-18)</f>
        <v>18.75</v>
      </c>
    </row>
    <row r="347" spans="9:14">
      <c r="J347" s="293"/>
      <c r="K347" s="293"/>
      <c r="L347" s="293"/>
      <c r="M347" s="293"/>
      <c r="N347" s="293"/>
    </row>
    <row r="348" spans="9:14">
      <c r="J348" s="292" t="s">
        <v>914</v>
      </c>
      <c r="K348" s="292"/>
      <c r="L348" s="292"/>
      <c r="M348" s="292"/>
      <c r="N348" s="292"/>
    </row>
    <row r="349" spans="9:14">
      <c r="J349" s="160"/>
      <c r="K349" s="160"/>
      <c r="L349" s="160"/>
      <c r="M349" s="160"/>
      <c r="N349" s="160"/>
    </row>
    <row r="350" spans="9:14">
      <c r="J350" s="126" t="s">
        <v>120</v>
      </c>
      <c r="K350" s="110" t="s">
        <v>119</v>
      </c>
      <c r="L350" s="110">
        <v>18.3</v>
      </c>
      <c r="M350" s="110">
        <v>21</v>
      </c>
      <c r="N350" s="115">
        <v>24</v>
      </c>
    </row>
    <row r="351" spans="9:14">
      <c r="J351" s="126" t="s">
        <v>682</v>
      </c>
      <c r="K351" s="110" t="s">
        <v>739</v>
      </c>
      <c r="L351" s="110">
        <v>2.2000000000000002</v>
      </c>
      <c r="M351" s="110">
        <v>3</v>
      </c>
      <c r="N351" s="115">
        <v>24</v>
      </c>
    </row>
    <row r="352" spans="9:14">
      <c r="J352" s="126"/>
      <c r="K352" s="110"/>
      <c r="L352" s="110"/>
      <c r="M352" s="110"/>
      <c r="N352" s="115"/>
    </row>
    <row r="353" spans="10:23">
      <c r="J353" s="126" t="s">
        <v>885</v>
      </c>
      <c r="K353" s="158" t="s">
        <v>527</v>
      </c>
      <c r="L353" s="119">
        <v>-1</v>
      </c>
      <c r="M353" s="119">
        <v>-2</v>
      </c>
      <c r="N353" s="115">
        <v>27</v>
      </c>
    </row>
    <row r="354" spans="10:23">
      <c r="J354" s="126" t="s">
        <v>526</v>
      </c>
      <c r="K354" s="119" t="s">
        <v>527</v>
      </c>
      <c r="L354" s="119">
        <v>23</v>
      </c>
      <c r="M354" s="119">
        <v>29</v>
      </c>
      <c r="N354" s="115">
        <v>27</v>
      </c>
    </row>
    <row r="355" spans="10:23">
      <c r="J355" s="126"/>
      <c r="K355" s="119"/>
      <c r="L355" s="119"/>
      <c r="M355" s="119"/>
      <c r="N355" s="115"/>
    </row>
    <row r="356" spans="10:23">
      <c r="J356" s="161" t="s">
        <v>17</v>
      </c>
      <c r="K356" s="110" t="s">
        <v>18</v>
      </c>
      <c r="L356" s="110">
        <v>9.6</v>
      </c>
      <c r="M356" s="110">
        <v>12</v>
      </c>
      <c r="N356" s="115">
        <v>26</v>
      </c>
    </row>
    <row r="357" spans="10:23">
      <c r="J357" s="161" t="s">
        <v>15</v>
      </c>
      <c r="K357" s="110" t="s">
        <v>16</v>
      </c>
      <c r="L357" s="110">
        <v>11.2</v>
      </c>
      <c r="M357" s="110">
        <v>14</v>
      </c>
      <c r="N357" s="115">
        <v>26</v>
      </c>
    </row>
    <row r="358" spans="10:23">
      <c r="J358" s="126"/>
      <c r="K358" s="110"/>
      <c r="L358" s="110"/>
      <c r="M358" s="110"/>
      <c r="N358" s="115"/>
    </row>
    <row r="359" spans="10:23">
      <c r="J359" s="126" t="s">
        <v>20</v>
      </c>
      <c r="K359" s="110" t="s">
        <v>21</v>
      </c>
      <c r="L359" s="110">
        <v>12.6</v>
      </c>
      <c r="M359" s="110">
        <v>16</v>
      </c>
      <c r="N359" s="115">
        <v>29</v>
      </c>
    </row>
    <row r="360" spans="10:23">
      <c r="J360" s="126" t="s">
        <v>781</v>
      </c>
      <c r="K360" s="110" t="s">
        <v>782</v>
      </c>
      <c r="L360" s="110">
        <v>10.3</v>
      </c>
      <c r="M360" s="110">
        <v>13</v>
      </c>
      <c r="N360" s="115">
        <v>29.182300884955751</v>
      </c>
    </row>
    <row r="364" spans="10:23" ht="13.5" thickBot="1">
      <c r="R364" s="291" t="s">
        <v>951</v>
      </c>
      <c r="S364" s="291"/>
      <c r="T364" s="291"/>
      <c r="U364" s="291"/>
      <c r="V364" s="291"/>
    </row>
    <row r="365" spans="10:23">
      <c r="R365" s="159" t="s">
        <v>10</v>
      </c>
      <c r="S365" s="181" t="s">
        <v>881</v>
      </c>
      <c r="T365" s="181" t="s">
        <v>887</v>
      </c>
      <c r="U365" s="181" t="s">
        <v>882</v>
      </c>
      <c r="V365" s="182" t="s">
        <v>918</v>
      </c>
    </row>
    <row r="366" spans="10:23">
      <c r="R366" s="114" t="s">
        <v>120</v>
      </c>
      <c r="S366" s="110" t="s">
        <v>119</v>
      </c>
      <c r="T366" s="110">
        <v>18.3</v>
      </c>
      <c r="U366" s="110">
        <v>21</v>
      </c>
      <c r="V366" s="177">
        <v>24</v>
      </c>
    </row>
    <row r="367" spans="10:23">
      <c r="R367" s="114" t="s">
        <v>682</v>
      </c>
      <c r="S367" s="110" t="s">
        <v>739</v>
      </c>
      <c r="T367" s="110">
        <v>2.2000000000000002</v>
      </c>
      <c r="U367" s="110">
        <v>3</v>
      </c>
      <c r="V367" s="177">
        <v>24</v>
      </c>
    </row>
    <row r="368" spans="10:23">
      <c r="R368" s="114"/>
      <c r="S368" s="110"/>
      <c r="T368" s="110"/>
      <c r="U368" s="110"/>
      <c r="V368" s="177"/>
      <c r="W368">
        <f>T366+T367</f>
        <v>20.5</v>
      </c>
    </row>
    <row r="369" spans="18:23">
      <c r="R369" s="178" t="s">
        <v>17</v>
      </c>
      <c r="S369" s="110" t="s">
        <v>18</v>
      </c>
      <c r="T369" s="110">
        <v>9.6</v>
      </c>
      <c r="U369" s="110">
        <v>12</v>
      </c>
      <c r="V369" s="177">
        <v>26</v>
      </c>
    </row>
    <row r="370" spans="18:23">
      <c r="R370" s="178" t="s">
        <v>15</v>
      </c>
      <c r="S370" s="110" t="s">
        <v>16</v>
      </c>
      <c r="T370" s="110">
        <v>11.2</v>
      </c>
      <c r="U370" s="110">
        <v>14</v>
      </c>
      <c r="V370" s="177">
        <v>26</v>
      </c>
    </row>
    <row r="371" spans="18:23">
      <c r="R371" s="178"/>
      <c r="S371" s="110"/>
      <c r="T371" s="110"/>
      <c r="U371" s="110"/>
      <c r="V371" s="177"/>
      <c r="W371">
        <f>T369+T370</f>
        <v>20.799999999999997</v>
      </c>
    </row>
    <row r="372" spans="18:23">
      <c r="R372" s="114" t="s">
        <v>885</v>
      </c>
      <c r="S372" s="122" t="s">
        <v>527</v>
      </c>
      <c r="T372" s="110">
        <v>-1</v>
      </c>
      <c r="U372" s="110">
        <v>-2</v>
      </c>
      <c r="V372" s="177">
        <v>27</v>
      </c>
    </row>
    <row r="373" spans="18:23">
      <c r="R373" s="114" t="s">
        <v>526</v>
      </c>
      <c r="S373" s="110" t="s">
        <v>527</v>
      </c>
      <c r="T373" s="110">
        <v>23</v>
      </c>
      <c r="U373" s="110">
        <v>29</v>
      </c>
      <c r="V373" s="177">
        <v>27</v>
      </c>
    </row>
    <row r="374" spans="18:23">
      <c r="R374" s="114"/>
      <c r="S374" s="110"/>
      <c r="T374" s="110"/>
      <c r="U374" s="110"/>
      <c r="V374" s="177"/>
      <c r="W374">
        <f>T372+T373</f>
        <v>22</v>
      </c>
    </row>
    <row r="375" spans="18:23">
      <c r="R375" s="114" t="s">
        <v>20</v>
      </c>
      <c r="S375" s="110" t="s">
        <v>21</v>
      </c>
      <c r="T375" s="110">
        <v>12.6</v>
      </c>
      <c r="U375" s="110">
        <v>16</v>
      </c>
      <c r="V375" s="177">
        <v>29</v>
      </c>
    </row>
    <row r="376" spans="18:23">
      <c r="R376" s="114" t="s">
        <v>781</v>
      </c>
      <c r="S376" s="110" t="s">
        <v>782</v>
      </c>
      <c r="T376" s="110">
        <v>10.3</v>
      </c>
      <c r="U376" s="110">
        <v>13</v>
      </c>
      <c r="V376" s="177">
        <v>29.182300884955751</v>
      </c>
    </row>
    <row r="377" spans="18:23">
      <c r="R377" s="114"/>
      <c r="S377" s="110"/>
      <c r="T377" s="110"/>
      <c r="U377" s="110"/>
      <c r="V377" s="177"/>
      <c r="W377">
        <f>T375+T376</f>
        <v>22.9</v>
      </c>
    </row>
    <row r="378" spans="18:23">
      <c r="R378" s="114" t="s">
        <v>8</v>
      </c>
      <c r="S378" s="110" t="s">
        <v>19</v>
      </c>
      <c r="T378" s="110">
        <v>14.3</v>
      </c>
      <c r="U378" s="110">
        <v>17</v>
      </c>
      <c r="V378" s="177">
        <v>31.780530973451327</v>
      </c>
    </row>
    <row r="379" spans="18:23">
      <c r="R379" s="114" t="s">
        <v>6</v>
      </c>
      <c r="S379" s="110" t="s">
        <v>7</v>
      </c>
      <c r="T379" s="110">
        <v>12.5</v>
      </c>
      <c r="U379" s="110">
        <v>14</v>
      </c>
      <c r="V379" s="177">
        <v>32</v>
      </c>
    </row>
    <row r="380" spans="18:23">
      <c r="R380" s="114"/>
      <c r="S380" s="110"/>
      <c r="T380" s="110"/>
      <c r="U380" s="110"/>
      <c r="V380" s="177"/>
      <c r="W380">
        <f>T378+T379</f>
        <v>26.8</v>
      </c>
    </row>
    <row r="381" spans="18:23">
      <c r="R381" s="114" t="s">
        <v>531</v>
      </c>
      <c r="S381" s="110" t="s">
        <v>7</v>
      </c>
      <c r="T381" s="110">
        <v>12.9</v>
      </c>
      <c r="U381" s="110">
        <v>16</v>
      </c>
      <c r="V381" s="177">
        <v>32.877876106194691</v>
      </c>
    </row>
    <row r="382" spans="18:23">
      <c r="R382" s="114" t="s">
        <v>679</v>
      </c>
      <c r="S382" s="110" t="s">
        <v>852</v>
      </c>
      <c r="T382" s="110">
        <v>12.9</v>
      </c>
      <c r="U382" s="110">
        <v>16</v>
      </c>
      <c r="V382" s="177">
        <v>33</v>
      </c>
    </row>
    <row r="383" spans="18:23">
      <c r="R383" s="114"/>
      <c r="S383" s="110"/>
      <c r="T383" s="110"/>
      <c r="U383" s="110"/>
      <c r="V383" s="177"/>
      <c r="W383">
        <f>T381+T382</f>
        <v>25.8</v>
      </c>
    </row>
    <row r="384" spans="18:23">
      <c r="R384" s="114" t="s">
        <v>5</v>
      </c>
      <c r="S384" s="110" t="s">
        <v>4</v>
      </c>
      <c r="T384" s="110">
        <v>14</v>
      </c>
      <c r="U384" s="110">
        <v>18</v>
      </c>
      <c r="V384" s="177">
        <v>36.576991150442481</v>
      </c>
    </row>
    <row r="385" spans="18:23">
      <c r="R385" s="114" t="s">
        <v>3</v>
      </c>
      <c r="S385" s="110" t="s">
        <v>4</v>
      </c>
      <c r="T385" s="110">
        <v>15.8</v>
      </c>
      <c r="U385" s="110">
        <v>18</v>
      </c>
      <c r="V385" s="177">
        <v>37</v>
      </c>
    </row>
    <row r="386" spans="18:23">
      <c r="R386" s="114"/>
      <c r="S386" s="110"/>
      <c r="T386" s="110"/>
      <c r="U386" s="110"/>
      <c r="V386" s="177"/>
      <c r="W386">
        <f>T384+T385</f>
        <v>29.8</v>
      </c>
    </row>
    <row r="387" spans="18:23">
      <c r="R387" s="114" t="s">
        <v>26</v>
      </c>
      <c r="S387" s="110" t="s">
        <v>37</v>
      </c>
      <c r="T387" s="110">
        <v>11.7</v>
      </c>
      <c r="U387" s="110">
        <v>15</v>
      </c>
      <c r="V387" s="177">
        <v>41</v>
      </c>
    </row>
    <row r="388" spans="18:23">
      <c r="R388" s="114" t="s">
        <v>581</v>
      </c>
      <c r="S388" s="110" t="s">
        <v>853</v>
      </c>
      <c r="T388" s="110">
        <v>20.7</v>
      </c>
      <c r="U388" s="110">
        <v>26</v>
      </c>
      <c r="V388" s="177">
        <v>41.288495575221233</v>
      </c>
    </row>
    <row r="389" spans="18:23">
      <c r="R389" s="114"/>
      <c r="S389" s="110"/>
      <c r="T389" s="110"/>
      <c r="U389" s="110"/>
      <c r="V389" s="177"/>
      <c r="W389">
        <f>T387+T388</f>
        <v>32.4</v>
      </c>
    </row>
    <row r="390" spans="18:23">
      <c r="R390" s="114" t="s">
        <v>679</v>
      </c>
      <c r="S390" s="110" t="s">
        <v>866</v>
      </c>
      <c r="T390" s="110">
        <v>15</v>
      </c>
      <c r="U390" s="110">
        <v>19</v>
      </c>
      <c r="V390" s="177">
        <v>44</v>
      </c>
    </row>
    <row r="391" spans="18:23">
      <c r="R391" s="114" t="s">
        <v>624</v>
      </c>
      <c r="S391" s="110" t="s">
        <v>867</v>
      </c>
      <c r="T391" s="110">
        <v>19.600000000000001</v>
      </c>
      <c r="U391" s="110">
        <v>25</v>
      </c>
      <c r="V391" s="177">
        <v>44.092035398230095</v>
      </c>
    </row>
    <row r="392" spans="18:23">
      <c r="R392" s="114"/>
      <c r="S392" s="110"/>
      <c r="T392" s="110"/>
      <c r="U392" s="110"/>
      <c r="V392" s="177"/>
      <c r="W392">
        <f>T390+T391</f>
        <v>34.6</v>
      </c>
    </row>
    <row r="393" spans="18:23">
      <c r="R393" s="114" t="s">
        <v>35</v>
      </c>
      <c r="S393" s="110" t="s">
        <v>36</v>
      </c>
      <c r="T393" s="110">
        <v>17.899999999999999</v>
      </c>
      <c r="U393" s="110">
        <v>23</v>
      </c>
      <c r="V393" s="177">
        <v>45</v>
      </c>
    </row>
    <row r="394" spans="18:23">
      <c r="R394" s="114" t="s">
        <v>865</v>
      </c>
      <c r="S394" s="110" t="s">
        <v>585</v>
      </c>
      <c r="T394" s="110">
        <v>17.5</v>
      </c>
      <c r="U394" s="110">
        <v>22</v>
      </c>
      <c r="V394" s="177">
        <v>45.111504424778758</v>
      </c>
    </row>
    <row r="395" spans="18:23">
      <c r="R395" s="114"/>
      <c r="S395" s="110"/>
      <c r="T395" s="110"/>
      <c r="U395" s="110"/>
      <c r="V395" s="177"/>
      <c r="W395">
        <f>T393+T394</f>
        <v>35.4</v>
      </c>
    </row>
    <row r="396" spans="18:23">
      <c r="R396" s="114" t="s">
        <v>48</v>
      </c>
      <c r="S396" s="110" t="s">
        <v>47</v>
      </c>
      <c r="T396" s="110">
        <v>23.2</v>
      </c>
      <c r="U396" s="110">
        <v>27</v>
      </c>
      <c r="V396" s="177">
        <v>50</v>
      </c>
    </row>
    <row r="397" spans="18:23">
      <c r="R397" s="114" t="s">
        <v>63</v>
      </c>
      <c r="S397" s="110" t="s">
        <v>25</v>
      </c>
      <c r="T397" s="110">
        <v>18.600000000000001</v>
      </c>
      <c r="U397" s="110">
        <v>22</v>
      </c>
      <c r="V397" s="177">
        <v>50</v>
      </c>
    </row>
    <row r="398" spans="18:23">
      <c r="R398" s="114"/>
      <c r="S398" s="110"/>
      <c r="T398" s="110"/>
      <c r="U398" s="110"/>
      <c r="V398" s="177"/>
      <c r="W398">
        <f>T396+T397</f>
        <v>41.8</v>
      </c>
    </row>
    <row r="399" spans="18:23">
      <c r="R399" s="114" t="s">
        <v>732</v>
      </c>
      <c r="S399" s="110" t="s">
        <v>67</v>
      </c>
      <c r="T399" s="110">
        <v>21</v>
      </c>
      <c r="U399" s="110">
        <v>26</v>
      </c>
      <c r="V399" s="177">
        <v>52</v>
      </c>
    </row>
    <row r="400" spans="18:23">
      <c r="R400" s="114" t="s">
        <v>68</v>
      </c>
      <c r="S400" s="110" t="s">
        <v>67</v>
      </c>
      <c r="T400" s="110">
        <v>21.7</v>
      </c>
      <c r="U400" s="110">
        <v>26</v>
      </c>
      <c r="V400" s="177">
        <v>52.493805309734512</v>
      </c>
    </row>
    <row r="401" spans="18:23">
      <c r="R401" s="114"/>
      <c r="S401" s="110"/>
      <c r="T401" s="110"/>
      <c r="U401" s="110"/>
      <c r="V401" s="177"/>
      <c r="W401">
        <f>T399+T400</f>
        <v>42.7</v>
      </c>
    </row>
    <row r="402" spans="18:23">
      <c r="R402" s="114" t="s">
        <v>0</v>
      </c>
      <c r="S402" s="110" t="s">
        <v>1</v>
      </c>
      <c r="T402" s="110">
        <v>20.6</v>
      </c>
      <c r="U402" s="110">
        <v>26</v>
      </c>
      <c r="V402" s="177">
        <v>55</v>
      </c>
    </row>
    <row r="403" spans="18:23">
      <c r="R403" s="114" t="s">
        <v>2</v>
      </c>
      <c r="S403" s="110" t="s">
        <v>1</v>
      </c>
      <c r="T403" s="110">
        <v>24.6</v>
      </c>
      <c r="U403" s="110">
        <v>29</v>
      </c>
      <c r="V403" s="177">
        <v>55.423008849557519</v>
      </c>
    </row>
    <row r="404" spans="18:23">
      <c r="R404" s="114"/>
      <c r="S404" s="110"/>
      <c r="T404" s="110"/>
      <c r="U404" s="110"/>
      <c r="V404" s="177"/>
      <c r="W404">
        <f>T402+T403</f>
        <v>45.2</v>
      </c>
    </row>
    <row r="405" spans="18:23">
      <c r="R405" s="114" t="s">
        <v>26</v>
      </c>
      <c r="S405" s="110" t="s">
        <v>27</v>
      </c>
      <c r="T405" s="110">
        <v>21</v>
      </c>
      <c r="U405" s="110">
        <v>26</v>
      </c>
      <c r="V405" s="177">
        <v>55.688495575221239</v>
      </c>
    </row>
    <row r="406" spans="18:23">
      <c r="R406" s="114" t="s">
        <v>24</v>
      </c>
      <c r="S406" s="110" t="s">
        <v>25</v>
      </c>
      <c r="T406" s="110">
        <v>22.7</v>
      </c>
      <c r="U406" s="110">
        <v>29</v>
      </c>
      <c r="V406" s="177">
        <v>56</v>
      </c>
    </row>
    <row r="407" spans="18:23">
      <c r="R407" s="114"/>
      <c r="S407" s="110"/>
      <c r="T407" s="110"/>
      <c r="U407" s="110"/>
      <c r="V407" s="177"/>
      <c r="W407">
        <f>T405+T406</f>
        <v>43.7</v>
      </c>
    </row>
    <row r="408" spans="18:23">
      <c r="R408" s="109" t="s">
        <v>901</v>
      </c>
      <c r="S408" s="137" t="s">
        <v>636</v>
      </c>
      <c r="T408" s="110">
        <v>24</v>
      </c>
      <c r="U408" s="110">
        <v>30</v>
      </c>
      <c r="V408" s="177">
        <v>56</v>
      </c>
    </row>
    <row r="409" spans="18:23">
      <c r="R409" s="109" t="s">
        <v>278</v>
      </c>
      <c r="S409" s="137" t="s">
        <v>902</v>
      </c>
      <c r="T409" s="110">
        <v>21.9</v>
      </c>
      <c r="U409" s="110">
        <v>26</v>
      </c>
      <c r="V409" s="177">
        <v>56</v>
      </c>
    </row>
    <row r="410" spans="18:23">
      <c r="R410" s="109"/>
      <c r="S410" s="137"/>
      <c r="T410" s="110"/>
      <c r="U410" s="110"/>
      <c r="V410" s="177"/>
      <c r="W410">
        <f>T408+T409</f>
        <v>45.9</v>
      </c>
    </row>
    <row r="411" spans="18:23">
      <c r="R411" s="114" t="s">
        <v>188</v>
      </c>
      <c r="S411" s="110" t="s">
        <v>191</v>
      </c>
      <c r="T411" s="110">
        <v>24.8</v>
      </c>
      <c r="U411" s="110">
        <v>29</v>
      </c>
      <c r="V411" s="177">
        <v>59</v>
      </c>
    </row>
    <row r="412" spans="18:23">
      <c r="R412" s="114" t="s">
        <v>879</v>
      </c>
      <c r="S412" s="110" t="s">
        <v>880</v>
      </c>
      <c r="T412" s="110">
        <v>25.3</v>
      </c>
      <c r="U412" s="110">
        <v>32</v>
      </c>
      <c r="V412" s="177">
        <v>59</v>
      </c>
    </row>
    <row r="413" spans="18:23">
      <c r="R413" s="114"/>
      <c r="S413" s="110"/>
      <c r="T413" s="110"/>
      <c r="U413" s="110"/>
      <c r="V413" s="177"/>
      <c r="W413">
        <f>T411+T412</f>
        <v>50.1</v>
      </c>
    </row>
    <row r="414" spans="18:23">
      <c r="R414" s="109" t="s">
        <v>17</v>
      </c>
      <c r="S414" s="122" t="s">
        <v>592</v>
      </c>
      <c r="T414" s="110">
        <v>27</v>
      </c>
      <c r="U414" s="110">
        <v>34</v>
      </c>
      <c r="V414" s="177">
        <v>59</v>
      </c>
    </row>
    <row r="415" spans="18:23">
      <c r="R415" s="109" t="s">
        <v>13</v>
      </c>
      <c r="S415" s="122" t="s">
        <v>722</v>
      </c>
      <c r="T415" s="110">
        <v>19.8</v>
      </c>
      <c r="U415" s="110">
        <v>25</v>
      </c>
      <c r="V415" s="177">
        <v>59</v>
      </c>
    </row>
    <row r="416" spans="18:23">
      <c r="R416" s="109"/>
      <c r="S416" s="122"/>
      <c r="T416" s="110"/>
      <c r="U416" s="110"/>
      <c r="V416" s="177"/>
      <c r="W416">
        <f>T414+T415</f>
        <v>46.8</v>
      </c>
    </row>
    <row r="417" spans="18:23">
      <c r="R417" s="109" t="s">
        <v>865</v>
      </c>
      <c r="S417" s="137" t="s">
        <v>501</v>
      </c>
      <c r="T417" s="110">
        <v>14.7</v>
      </c>
      <c r="U417" s="110">
        <v>18</v>
      </c>
      <c r="V417" s="177">
        <v>61</v>
      </c>
    </row>
    <row r="418" spans="18:23">
      <c r="R418" s="109" t="s">
        <v>915</v>
      </c>
      <c r="S418" s="137" t="s">
        <v>900</v>
      </c>
      <c r="T418" s="110">
        <v>36</v>
      </c>
      <c r="U418" s="110">
        <v>43</v>
      </c>
      <c r="V418" s="177">
        <v>61</v>
      </c>
    </row>
    <row r="419" spans="18:23">
      <c r="R419" s="109"/>
      <c r="S419" s="137"/>
      <c r="T419" s="110"/>
      <c r="U419" s="110"/>
      <c r="V419" s="177"/>
      <c r="W419">
        <f>T417+T418</f>
        <v>50.7</v>
      </c>
    </row>
    <row r="420" spans="18:23">
      <c r="R420" s="109" t="s">
        <v>237</v>
      </c>
      <c r="S420" s="110" t="s">
        <v>236</v>
      </c>
      <c r="T420" s="110">
        <v>20.8</v>
      </c>
      <c r="U420" s="110">
        <v>24</v>
      </c>
      <c r="V420" s="177">
        <v>62</v>
      </c>
    </row>
    <row r="421" spans="18:23">
      <c r="R421" s="109" t="s">
        <v>314</v>
      </c>
      <c r="S421" s="110" t="s">
        <v>313</v>
      </c>
      <c r="T421" s="110">
        <v>31.3</v>
      </c>
      <c r="U421" s="110">
        <v>37</v>
      </c>
      <c r="V421" s="177">
        <v>62</v>
      </c>
    </row>
    <row r="422" spans="18:23">
      <c r="R422" s="109"/>
      <c r="S422" s="110"/>
      <c r="T422" s="110"/>
      <c r="U422" s="110"/>
      <c r="V422" s="177"/>
      <c r="W422">
        <f>T420+T421</f>
        <v>52.1</v>
      </c>
    </row>
    <row r="423" spans="18:23">
      <c r="R423" s="109" t="s">
        <v>400</v>
      </c>
      <c r="S423" s="110" t="s">
        <v>34</v>
      </c>
      <c r="T423" s="110">
        <v>27.7</v>
      </c>
      <c r="U423" s="110">
        <v>33</v>
      </c>
      <c r="V423" s="177">
        <v>65</v>
      </c>
    </row>
    <row r="424" spans="18:23">
      <c r="R424" s="109" t="s">
        <v>293</v>
      </c>
      <c r="S424" s="122" t="s">
        <v>23</v>
      </c>
      <c r="T424" s="122">
        <v>27</v>
      </c>
      <c r="U424" s="110">
        <v>32</v>
      </c>
      <c r="V424" s="177">
        <v>65</v>
      </c>
    </row>
    <row r="425" spans="18:23">
      <c r="R425" s="109"/>
      <c r="S425" s="122"/>
      <c r="T425" s="122"/>
      <c r="U425" s="110"/>
      <c r="V425" s="177"/>
      <c r="W425">
        <f>T423+T424</f>
        <v>54.7</v>
      </c>
    </row>
    <row r="426" spans="18:23">
      <c r="R426" s="109" t="s">
        <v>13</v>
      </c>
      <c r="S426" s="110" t="s">
        <v>14</v>
      </c>
      <c r="T426" s="110">
        <v>27.6</v>
      </c>
      <c r="U426" s="110">
        <v>35</v>
      </c>
      <c r="V426" s="177">
        <v>68</v>
      </c>
    </row>
    <row r="427" spans="18:23">
      <c r="R427" s="109" t="s">
        <v>865</v>
      </c>
      <c r="S427" s="122" t="s">
        <v>734</v>
      </c>
      <c r="T427" s="122">
        <v>25.8</v>
      </c>
      <c r="U427" s="110">
        <v>33</v>
      </c>
      <c r="V427" s="177">
        <v>68.049557522123905</v>
      </c>
    </row>
    <row r="428" spans="18:23">
      <c r="R428" s="109"/>
      <c r="S428" s="122"/>
      <c r="T428" s="122"/>
      <c r="U428" s="110"/>
      <c r="V428" s="177"/>
      <c r="W428">
        <f>T426+T427</f>
        <v>53.400000000000006</v>
      </c>
    </row>
    <row r="429" spans="18:23">
      <c r="R429" s="109" t="s">
        <v>916</v>
      </c>
      <c r="S429" s="110" t="s">
        <v>242</v>
      </c>
      <c r="T429" s="110">
        <v>33.1</v>
      </c>
      <c r="U429" s="110">
        <v>39</v>
      </c>
      <c r="V429" s="177">
        <v>73</v>
      </c>
    </row>
    <row r="430" spans="18:23">
      <c r="R430" s="109" t="s">
        <v>846</v>
      </c>
      <c r="S430" s="110" t="s">
        <v>242</v>
      </c>
      <c r="T430" s="110">
        <v>26.5</v>
      </c>
      <c r="U430" s="110">
        <v>33</v>
      </c>
      <c r="V430" s="177">
        <v>73.021238938053102</v>
      </c>
    </row>
    <row r="431" spans="18:23">
      <c r="R431" s="109"/>
      <c r="S431" s="110"/>
      <c r="T431" s="110"/>
      <c r="U431" s="110"/>
      <c r="V431" s="177"/>
      <c r="W431">
        <f>T429+T430</f>
        <v>59.6</v>
      </c>
    </row>
    <row r="432" spans="18:23">
      <c r="R432" s="109" t="s">
        <v>868</v>
      </c>
      <c r="S432" s="110" t="s">
        <v>257</v>
      </c>
      <c r="T432" s="110">
        <v>31.1</v>
      </c>
      <c r="U432" s="110">
        <v>39</v>
      </c>
      <c r="V432" s="177">
        <v>73.784070796460185</v>
      </c>
    </row>
    <row r="433" spans="18:23">
      <c r="R433" s="109" t="s">
        <v>917</v>
      </c>
      <c r="S433" s="110" t="s">
        <v>397</v>
      </c>
      <c r="T433" s="110">
        <v>28.8</v>
      </c>
      <c r="U433" s="110">
        <v>34</v>
      </c>
      <c r="V433" s="177">
        <v>74</v>
      </c>
    </row>
    <row r="434" spans="18:23">
      <c r="R434" s="109"/>
      <c r="S434" s="110"/>
      <c r="T434" s="110"/>
      <c r="U434" s="110"/>
      <c r="V434" s="177"/>
      <c r="W434">
        <f>T432+T433</f>
        <v>59.900000000000006</v>
      </c>
    </row>
    <row r="435" spans="18:23">
      <c r="R435" s="109" t="s">
        <v>622</v>
      </c>
      <c r="S435" s="110" t="s">
        <v>666</v>
      </c>
      <c r="T435" s="110">
        <v>33.9</v>
      </c>
      <c r="U435" s="110">
        <v>43</v>
      </c>
      <c r="V435" s="177">
        <v>80</v>
      </c>
    </row>
    <row r="436" spans="18:23">
      <c r="R436" s="109" t="s">
        <v>120</v>
      </c>
      <c r="S436" s="122" t="s">
        <v>870</v>
      </c>
      <c r="T436" s="110">
        <v>31.3</v>
      </c>
      <c r="U436" s="110">
        <v>37</v>
      </c>
      <c r="V436" s="177">
        <v>80.316814159292022</v>
      </c>
    </row>
    <row r="437" spans="18:23" ht="13.5" thickBot="1">
      <c r="R437" s="179"/>
      <c r="S437" s="143"/>
      <c r="T437" s="143"/>
      <c r="U437" s="143"/>
      <c r="V437" s="180"/>
      <c r="W437">
        <f>T435+T436</f>
        <v>65.2</v>
      </c>
    </row>
  </sheetData>
  <sortState xmlns:xlrd2="http://schemas.microsoft.com/office/spreadsheetml/2017/richdata2" ref="R238:U277">
    <sortCondition ref="U238:U277"/>
  </sortState>
  <mergeCells count="8">
    <mergeCell ref="J2:T2"/>
    <mergeCell ref="J99:U99"/>
    <mergeCell ref="J185:P185"/>
    <mergeCell ref="R364:V364"/>
    <mergeCell ref="J348:N348"/>
    <mergeCell ref="J347:N347"/>
    <mergeCell ref="R237:Z237"/>
    <mergeCell ref="J276:N276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0687-021B-4AB0-A171-E3965378F95B}">
  <sheetPr>
    <pageSetUpPr fitToPage="1"/>
  </sheetPr>
  <dimension ref="A3:P74"/>
  <sheetViews>
    <sheetView topLeftCell="A25" workbookViewId="0">
      <selection activeCell="B38" sqref="B38:F38"/>
    </sheetView>
  </sheetViews>
  <sheetFormatPr baseColWidth="10" defaultRowHeight="15.75" customHeight="1"/>
  <cols>
    <col min="1" max="1" width="24.85546875" customWidth="1"/>
    <col min="2" max="2" width="11.85546875" customWidth="1"/>
    <col min="3" max="3" width="20.42578125" customWidth="1"/>
    <col min="4" max="4" width="6.140625" customWidth="1"/>
    <col min="5" max="5" width="5.5703125" customWidth="1"/>
    <col min="6" max="6" width="14.140625" style="2" customWidth="1"/>
    <col min="7" max="7" width="8.42578125" style="155" customWidth="1"/>
    <col min="8" max="8" width="4.5703125" customWidth="1"/>
    <col min="9" max="9" width="14.85546875" style="228" customWidth="1"/>
    <col min="11" max="11" width="4" style="229" customWidth="1"/>
    <col min="12" max="12" width="13" style="254" customWidth="1"/>
    <col min="13" max="13" width="20.140625" style="254" customWidth="1"/>
    <col min="14" max="14" width="7.7109375" style="254" customWidth="1"/>
    <col min="15" max="15" width="11.42578125" style="254"/>
    <col min="16" max="16" width="10.28515625" style="254" customWidth="1"/>
  </cols>
  <sheetData>
    <row r="3" spans="1:16" ht="15.75" customHeight="1">
      <c r="B3" s="306" t="s">
        <v>904</v>
      </c>
      <c r="C3" s="306"/>
      <c r="D3" s="306"/>
      <c r="E3" s="306"/>
      <c r="F3" s="306"/>
      <c r="G3" s="155" t="s">
        <v>908</v>
      </c>
      <c r="I3" s="228" t="s">
        <v>925</v>
      </c>
      <c r="L3" s="334" t="s">
        <v>947</v>
      </c>
      <c r="M3" s="334"/>
      <c r="N3" s="334"/>
      <c r="O3" s="334"/>
      <c r="P3" s="334"/>
    </row>
    <row r="5" spans="1:16" ht="15.75" customHeight="1">
      <c r="A5">
        <v>1</v>
      </c>
      <c r="B5" s="245" t="s">
        <v>10</v>
      </c>
      <c r="C5" s="245" t="s">
        <v>881</v>
      </c>
      <c r="D5" s="245" t="s">
        <v>887</v>
      </c>
      <c r="E5" s="92" t="s">
        <v>882</v>
      </c>
      <c r="F5" s="93" t="s">
        <v>883</v>
      </c>
      <c r="L5" s="247" t="s">
        <v>10</v>
      </c>
      <c r="M5" s="247" t="s">
        <v>881</v>
      </c>
      <c r="N5" s="247" t="s">
        <v>887</v>
      </c>
      <c r="O5" s="248" t="s">
        <v>882</v>
      </c>
      <c r="P5" s="249" t="s">
        <v>883</v>
      </c>
    </row>
    <row r="6" spans="1:16" ht="15.75" customHeight="1">
      <c r="B6" s="89" t="s">
        <v>26</v>
      </c>
      <c r="C6" s="89" t="s">
        <v>27</v>
      </c>
      <c r="D6" s="89">
        <v>21</v>
      </c>
      <c r="E6" s="88">
        <v>26</v>
      </c>
      <c r="F6" s="94">
        <v>0</v>
      </c>
      <c r="L6" s="333"/>
      <c r="M6" s="333"/>
      <c r="N6" s="157"/>
      <c r="O6" s="333"/>
      <c r="P6" s="333"/>
    </row>
    <row r="7" spans="1:16" ht="15.75" customHeight="1">
      <c r="B7" s="89" t="s">
        <v>24</v>
      </c>
      <c r="C7" s="89" t="s">
        <v>25</v>
      </c>
      <c r="D7" s="89">
        <v>22.7</v>
      </c>
      <c r="E7" s="88">
        <f>D7*144/113</f>
        <v>28.927433628318582</v>
      </c>
      <c r="F7" s="94">
        <f>3/4*(E7-26)</f>
        <v>2.1955752212389363</v>
      </c>
      <c r="G7" s="156">
        <f>E6+E7</f>
        <v>54.927433628318582</v>
      </c>
      <c r="K7" s="229">
        <v>1</v>
      </c>
      <c r="L7" s="250" t="s">
        <v>120</v>
      </c>
      <c r="M7" s="250" t="s">
        <v>119</v>
      </c>
      <c r="N7" s="250">
        <v>18.3</v>
      </c>
      <c r="O7" s="251">
        <v>21</v>
      </c>
      <c r="P7" s="252"/>
    </row>
    <row r="8" spans="1:16" ht="15.75" customHeight="1">
      <c r="F8" s="94"/>
      <c r="L8" s="250" t="s">
        <v>682</v>
      </c>
      <c r="M8" s="250" t="s">
        <v>739</v>
      </c>
      <c r="N8" s="250">
        <v>2.2000000000000002</v>
      </c>
      <c r="O8" s="251">
        <v>3</v>
      </c>
      <c r="P8" s="252"/>
    </row>
    <row r="9" spans="1:16" ht="15.75" customHeight="1">
      <c r="A9" s="95"/>
      <c r="B9" s="89" t="s">
        <v>732</v>
      </c>
      <c r="C9" s="89" t="s">
        <v>67</v>
      </c>
      <c r="D9" s="89">
        <v>21</v>
      </c>
      <c r="E9" s="88">
        <v>26</v>
      </c>
      <c r="F9" s="94">
        <f t="shared" ref="F9:F10" si="0">3/4*(E9-26)</f>
        <v>0</v>
      </c>
      <c r="G9" s="155" t="s">
        <v>864</v>
      </c>
      <c r="I9" s="228" t="s">
        <v>952</v>
      </c>
      <c r="L9" s="253"/>
      <c r="M9" s="253"/>
      <c r="N9" s="253"/>
      <c r="O9" s="253"/>
    </row>
    <row r="10" spans="1:16" ht="15.75" customHeight="1">
      <c r="A10" s="95"/>
      <c r="B10" s="89" t="s">
        <v>68</v>
      </c>
      <c r="C10" s="89" t="s">
        <v>67</v>
      </c>
      <c r="D10" s="89">
        <v>21.7</v>
      </c>
      <c r="E10" s="88">
        <f>D10*134/113</f>
        <v>25.732743362831854</v>
      </c>
      <c r="F10" s="94">
        <f t="shared" si="0"/>
        <v>-0.20044247787610914</v>
      </c>
      <c r="G10" s="156">
        <f>E9+E10</f>
        <v>51.732743362831854</v>
      </c>
      <c r="H10">
        <v>6</v>
      </c>
      <c r="K10" s="229">
        <v>16</v>
      </c>
      <c r="L10" s="89" t="s">
        <v>13</v>
      </c>
      <c r="M10" s="89" t="s">
        <v>14</v>
      </c>
      <c r="N10" s="89">
        <v>27.6</v>
      </c>
      <c r="O10" s="88">
        <f>N10*144/113</f>
        <v>35.171681415929207</v>
      </c>
    </row>
    <row r="11" spans="1:16" ht="15.75" customHeight="1">
      <c r="L11" s="90" t="s">
        <v>500</v>
      </c>
      <c r="M11" s="90" t="s">
        <v>734</v>
      </c>
      <c r="N11" s="89">
        <v>25.8</v>
      </c>
      <c r="O11" s="88">
        <f>N11*144/113</f>
        <v>32.877876106194691</v>
      </c>
      <c r="P11" s="252"/>
    </row>
    <row r="12" spans="1:16" ht="15.75" customHeight="1">
      <c r="A12">
        <v>2</v>
      </c>
      <c r="B12" s="245" t="s">
        <v>10</v>
      </c>
      <c r="C12" s="245" t="s">
        <v>881</v>
      </c>
      <c r="D12" s="245" t="s">
        <v>887</v>
      </c>
      <c r="E12" s="92" t="s">
        <v>882</v>
      </c>
      <c r="F12" s="93" t="s">
        <v>883</v>
      </c>
      <c r="L12" s="255"/>
      <c r="M12" s="255"/>
      <c r="N12" s="253"/>
      <c r="O12" s="255"/>
      <c r="P12" s="252"/>
    </row>
    <row r="13" spans="1:16" ht="15.75" customHeight="1">
      <c r="A13" s="95"/>
      <c r="B13" s="89" t="s">
        <v>48</v>
      </c>
      <c r="C13" s="89" t="s">
        <v>47</v>
      </c>
      <c r="D13" s="89">
        <v>23.2</v>
      </c>
      <c r="E13" s="88">
        <v>27</v>
      </c>
      <c r="F13" s="94">
        <f>3/4*(E13-22)</f>
        <v>3.75</v>
      </c>
      <c r="G13" s="155" t="s">
        <v>864</v>
      </c>
      <c r="I13" s="228" t="s">
        <v>950</v>
      </c>
      <c r="L13" s="247"/>
      <c r="M13" s="247"/>
    </row>
    <row r="14" spans="1:16" ht="15.75" customHeight="1">
      <c r="A14" s="95"/>
      <c r="B14" s="89" t="s">
        <v>63</v>
      </c>
      <c r="C14" s="89" t="s">
        <v>25</v>
      </c>
      <c r="D14" s="89">
        <v>18.600000000000001</v>
      </c>
      <c r="E14" s="88">
        <f>D14*134/113</f>
        <v>22.056637168141595</v>
      </c>
      <c r="F14" s="94">
        <v>0</v>
      </c>
      <c r="G14" s="156">
        <f>E13+E14</f>
        <v>49.056637168141592</v>
      </c>
      <c r="H14">
        <v>5</v>
      </c>
      <c r="K14" s="229">
        <v>9</v>
      </c>
    </row>
    <row r="15" spans="1:16" ht="15.75" customHeight="1">
      <c r="F15" s="94"/>
      <c r="L15" s="252"/>
      <c r="M15" s="252"/>
      <c r="N15" s="256"/>
      <c r="O15" s="252"/>
      <c r="P15" s="252"/>
    </row>
    <row r="16" spans="1:16" ht="15.75" customHeight="1">
      <c r="B16" s="89" t="s">
        <v>0</v>
      </c>
      <c r="C16" s="89" t="s">
        <v>1</v>
      </c>
      <c r="D16" s="89">
        <v>20.6</v>
      </c>
      <c r="E16" s="88">
        <f>D16*144/113</f>
        <v>26.251327433628319</v>
      </c>
      <c r="F16" s="94">
        <f>3/4*(E16-22)</f>
        <v>3.1884955752212392</v>
      </c>
      <c r="L16" s="252"/>
      <c r="M16" s="252"/>
      <c r="O16" s="252"/>
      <c r="P16" s="252"/>
    </row>
    <row r="17" spans="1:16" ht="15.75" customHeight="1">
      <c r="B17" s="89" t="s">
        <v>2</v>
      </c>
      <c r="C17" s="89" t="s">
        <v>1</v>
      </c>
      <c r="D17" s="89">
        <v>24.6</v>
      </c>
      <c r="E17" s="88">
        <f>D17*134/113</f>
        <v>29.171681415929203</v>
      </c>
      <c r="F17" s="94">
        <f>3/4*(E17-22)</f>
        <v>5.3787610619469026</v>
      </c>
      <c r="G17" s="156">
        <f>E16+E17</f>
        <v>55.423008849557519</v>
      </c>
      <c r="K17" s="229">
        <v>8</v>
      </c>
    </row>
    <row r="19" spans="1:16" ht="15.75" customHeight="1">
      <c r="A19">
        <v>3</v>
      </c>
      <c r="B19" s="245" t="s">
        <v>10</v>
      </c>
      <c r="C19" s="245" t="s">
        <v>881</v>
      </c>
      <c r="D19" s="245" t="s">
        <v>887</v>
      </c>
      <c r="E19" s="92" t="s">
        <v>882</v>
      </c>
      <c r="F19" s="93" t="s">
        <v>883</v>
      </c>
      <c r="L19" s="252"/>
      <c r="M19" s="252"/>
      <c r="N19" s="256"/>
      <c r="O19" s="252"/>
      <c r="P19" s="252"/>
    </row>
    <row r="20" spans="1:16" ht="15.75" customHeight="1">
      <c r="A20" s="95"/>
      <c r="B20" s="89" t="s">
        <v>8</v>
      </c>
      <c r="C20" s="89" t="s">
        <v>19</v>
      </c>
      <c r="D20" s="89">
        <v>14.3</v>
      </c>
      <c r="E20" s="88">
        <f>D20*134/113</f>
        <v>16.957522123893806</v>
      </c>
      <c r="F20" s="94">
        <f>3/4*(E20-14)</f>
        <v>2.2181415929203547</v>
      </c>
      <c r="G20" s="155" t="s">
        <v>864</v>
      </c>
      <c r="I20" s="228" t="s">
        <v>926</v>
      </c>
      <c r="L20" s="252"/>
      <c r="M20" s="252"/>
      <c r="O20" s="252"/>
      <c r="P20" s="252"/>
    </row>
    <row r="21" spans="1:16" ht="15.75" customHeight="1">
      <c r="A21" s="95"/>
      <c r="B21" s="89" t="s">
        <v>6</v>
      </c>
      <c r="C21" s="89" t="s">
        <v>7</v>
      </c>
      <c r="D21" s="89">
        <v>12.5</v>
      </c>
      <c r="E21" s="88">
        <v>14</v>
      </c>
      <c r="F21" s="94">
        <v>0</v>
      </c>
      <c r="G21" s="156">
        <f>E20+E21</f>
        <v>30.957522123893806</v>
      </c>
      <c r="H21">
        <v>1</v>
      </c>
      <c r="K21" s="229">
        <v>5</v>
      </c>
      <c r="L21" s="252" t="s">
        <v>8</v>
      </c>
      <c r="M21" s="252" t="s">
        <v>19</v>
      </c>
      <c r="N21" s="252">
        <v>14.3</v>
      </c>
      <c r="O21" s="257">
        <f>N21*134/113</f>
        <v>16.957522123893806</v>
      </c>
    </row>
    <row r="22" spans="1:16" ht="15.75" customHeight="1">
      <c r="F22" s="94"/>
      <c r="L22" s="252" t="s">
        <v>6</v>
      </c>
      <c r="M22" s="252" t="s">
        <v>7</v>
      </c>
      <c r="N22" s="252">
        <v>12.5</v>
      </c>
      <c r="O22" s="257">
        <v>14</v>
      </c>
    </row>
    <row r="23" spans="1:16" ht="15.75" customHeight="1">
      <c r="B23" s="89" t="s">
        <v>188</v>
      </c>
      <c r="C23" s="89" t="s">
        <v>191</v>
      </c>
      <c r="D23" s="89">
        <v>24.8</v>
      </c>
      <c r="E23" s="88">
        <f>D23*134/113</f>
        <v>29.408849557522128</v>
      </c>
      <c r="F23" s="94">
        <f>3/4*(E23-14)</f>
        <v>11.556637168141595</v>
      </c>
      <c r="L23" s="252"/>
      <c r="M23" s="252"/>
      <c r="N23" s="256"/>
      <c r="O23" s="252"/>
      <c r="P23" s="252"/>
    </row>
    <row r="24" spans="1:16" ht="15.75" customHeight="1">
      <c r="B24" s="89" t="s">
        <v>879</v>
      </c>
      <c r="C24" s="89" t="s">
        <v>880</v>
      </c>
      <c r="D24" s="89">
        <v>25.3</v>
      </c>
      <c r="E24" s="88">
        <v>32</v>
      </c>
      <c r="F24" s="94">
        <f>3/4*(E24-14)</f>
        <v>13.5</v>
      </c>
      <c r="G24" s="156">
        <f>E23+E24</f>
        <v>61.408849557522132</v>
      </c>
      <c r="K24" s="229">
        <v>12</v>
      </c>
      <c r="L24" s="252"/>
      <c r="M24" s="252"/>
      <c r="O24" s="258"/>
      <c r="P24" s="258"/>
    </row>
    <row r="26" spans="1:16" ht="15.75" customHeight="1">
      <c r="A26">
        <v>4</v>
      </c>
      <c r="B26" s="245" t="s">
        <v>10</v>
      </c>
      <c r="C26" s="245" t="s">
        <v>881</v>
      </c>
      <c r="D26" s="245" t="s">
        <v>887</v>
      </c>
      <c r="E26" s="92" t="s">
        <v>882</v>
      </c>
      <c r="F26" s="93" t="s">
        <v>883</v>
      </c>
    </row>
    <row r="27" spans="1:16" ht="15.75" customHeight="1">
      <c r="A27" s="95"/>
      <c r="B27" s="89" t="s">
        <v>531</v>
      </c>
      <c r="C27" s="89" t="s">
        <v>7</v>
      </c>
      <c r="D27" s="89">
        <v>12.9</v>
      </c>
      <c r="E27" s="88">
        <f>D27*144/113</f>
        <v>16.438938053097345</v>
      </c>
      <c r="F27" s="94">
        <v>0</v>
      </c>
      <c r="G27" s="155" t="s">
        <v>864</v>
      </c>
      <c r="I27" s="228" t="s">
        <v>927</v>
      </c>
      <c r="L27" s="252"/>
      <c r="M27" s="252"/>
      <c r="O27" s="252"/>
      <c r="P27" s="252"/>
    </row>
    <row r="28" spans="1:16" ht="15.75" customHeight="1">
      <c r="A28" s="95"/>
      <c r="B28" s="89" t="s">
        <v>679</v>
      </c>
      <c r="C28" s="89" t="s">
        <v>852</v>
      </c>
      <c r="D28" s="89">
        <v>12.9</v>
      </c>
      <c r="E28" s="88">
        <f>D28*144/113</f>
        <v>16.438938053097345</v>
      </c>
      <c r="F28" s="94">
        <v>0</v>
      </c>
      <c r="G28" s="156">
        <f>E27+E28</f>
        <v>32.877876106194691</v>
      </c>
      <c r="H28">
        <v>2</v>
      </c>
      <c r="K28" s="229">
        <v>4</v>
      </c>
      <c r="L28" s="250" t="s">
        <v>20</v>
      </c>
      <c r="M28" s="250" t="s">
        <v>21</v>
      </c>
      <c r="N28" s="250">
        <v>12.6</v>
      </c>
      <c r="O28" s="251">
        <v>16</v>
      </c>
      <c r="P28" s="258"/>
    </row>
    <row r="29" spans="1:16" ht="15.75" customHeight="1">
      <c r="F29" s="94"/>
      <c r="L29" s="250" t="s">
        <v>781</v>
      </c>
      <c r="M29" s="250" t="s">
        <v>782</v>
      </c>
      <c r="N29" s="250">
        <v>10.3</v>
      </c>
      <c r="O29" s="251">
        <v>13</v>
      </c>
    </row>
    <row r="30" spans="1:16" ht="15.75" customHeight="1">
      <c r="B30" s="89" t="s">
        <v>237</v>
      </c>
      <c r="C30" s="89" t="s">
        <v>236</v>
      </c>
      <c r="D30" s="89">
        <v>20.8</v>
      </c>
      <c r="E30" s="88">
        <v>24</v>
      </c>
      <c r="F30" s="94">
        <f>3/4*(E30-16)</f>
        <v>6</v>
      </c>
    </row>
    <row r="31" spans="1:16" ht="15.75" customHeight="1">
      <c r="B31" s="89" t="s">
        <v>314</v>
      </c>
      <c r="C31" s="89" t="s">
        <v>313</v>
      </c>
      <c r="D31" s="89">
        <v>31.3</v>
      </c>
      <c r="E31" s="88">
        <f>D31*134/113</f>
        <v>37.116814159292034</v>
      </c>
      <c r="F31" s="94">
        <f>3/4*(E31-16)</f>
        <v>15.837610619469025</v>
      </c>
      <c r="G31" s="156">
        <f>E30+E31</f>
        <v>61.116814159292034</v>
      </c>
      <c r="K31" s="229">
        <v>13</v>
      </c>
      <c r="L31" s="252"/>
      <c r="M31" s="252"/>
      <c r="N31" s="256"/>
      <c r="O31" s="252"/>
      <c r="P31" s="252"/>
    </row>
    <row r="32" spans="1:16" ht="15.75" customHeight="1">
      <c r="L32" s="252"/>
      <c r="M32" s="252"/>
      <c r="O32" s="252"/>
      <c r="P32" s="252"/>
    </row>
    <row r="33" spans="1:16" ht="15.75" customHeight="1">
      <c r="A33">
        <v>5</v>
      </c>
      <c r="B33" s="245" t="s">
        <v>10</v>
      </c>
      <c r="C33" s="245" t="s">
        <v>881</v>
      </c>
      <c r="D33" s="245" t="s">
        <v>887</v>
      </c>
      <c r="E33" s="92" t="s">
        <v>882</v>
      </c>
      <c r="F33" s="93" t="s">
        <v>883</v>
      </c>
    </row>
    <row r="34" spans="1:16" ht="15.75" customHeight="1">
      <c r="B34" s="89" t="s">
        <v>5</v>
      </c>
      <c r="C34" s="89" t="s">
        <v>4</v>
      </c>
      <c r="D34" s="89">
        <v>14</v>
      </c>
      <c r="E34" s="88">
        <f>D34*144/113</f>
        <v>17.840707964601769</v>
      </c>
      <c r="F34" s="94">
        <v>0</v>
      </c>
      <c r="H34" s="136" t="s">
        <v>910</v>
      </c>
      <c r="K34" s="229">
        <v>6</v>
      </c>
      <c r="L34" s="252" t="s">
        <v>531</v>
      </c>
      <c r="M34" s="252" t="s">
        <v>7</v>
      </c>
      <c r="N34" s="252">
        <v>12.9</v>
      </c>
      <c r="O34" s="257">
        <f>N34*144/113</f>
        <v>16.438938053097345</v>
      </c>
    </row>
    <row r="35" spans="1:16" ht="15.75" customHeight="1">
      <c r="B35" s="89" t="s">
        <v>3</v>
      </c>
      <c r="C35" s="89" t="s">
        <v>4</v>
      </c>
      <c r="D35" s="89">
        <v>15.8</v>
      </c>
      <c r="E35" s="88">
        <v>18</v>
      </c>
      <c r="F35" s="94">
        <f>3/4*(E35-18)</f>
        <v>0</v>
      </c>
      <c r="G35" s="156">
        <f>E34+E35</f>
        <v>35.840707964601769</v>
      </c>
      <c r="L35" s="252" t="s">
        <v>679</v>
      </c>
      <c r="M35" s="252" t="s">
        <v>852</v>
      </c>
      <c r="N35" s="252">
        <v>12.9</v>
      </c>
      <c r="O35" s="257">
        <f>N35*144/113</f>
        <v>16.438938053097345</v>
      </c>
      <c r="P35" s="252"/>
    </row>
    <row r="36" spans="1:16" ht="15.75" customHeight="1">
      <c r="F36" s="94"/>
      <c r="L36" s="252"/>
      <c r="M36" s="252"/>
      <c r="O36" s="252"/>
      <c r="P36" s="252"/>
    </row>
    <row r="37" spans="1:16" ht="15.75" customHeight="1">
      <c r="B37" s="89" t="s">
        <v>33</v>
      </c>
      <c r="C37" s="89" t="s">
        <v>34</v>
      </c>
      <c r="D37" s="89">
        <v>27.7</v>
      </c>
      <c r="E37" s="88">
        <f>D37*134/113</f>
        <v>32.84778761061947</v>
      </c>
      <c r="F37" s="94">
        <f t="shared" ref="F37:F38" si="1">3/4*(E37-18)</f>
        <v>11.135840707964602</v>
      </c>
      <c r="G37" s="156" t="s">
        <v>864</v>
      </c>
      <c r="I37" s="228" t="s">
        <v>961</v>
      </c>
      <c r="K37" s="229">
        <v>11</v>
      </c>
    </row>
    <row r="38" spans="1:16" ht="15.75" customHeight="1">
      <c r="B38" s="90" t="s">
        <v>22</v>
      </c>
      <c r="C38" s="90" t="s">
        <v>23</v>
      </c>
      <c r="D38" s="89">
        <v>27</v>
      </c>
      <c r="E38" s="88">
        <f>D38*134/113</f>
        <v>32.017699115044245</v>
      </c>
      <c r="F38" s="94">
        <f t="shared" si="1"/>
        <v>10.513274336283184</v>
      </c>
      <c r="G38" s="156">
        <f>E37+E38</f>
        <v>64.865486725663715</v>
      </c>
      <c r="H38">
        <v>9</v>
      </c>
    </row>
    <row r="39" spans="1:16" ht="15.75" customHeight="1">
      <c r="L39" s="96"/>
      <c r="M39" s="96"/>
      <c r="N39" s="256"/>
      <c r="O39" s="252"/>
      <c r="P39" s="252"/>
    </row>
    <row r="40" spans="1:16" ht="15.75" customHeight="1">
      <c r="A40">
        <v>6</v>
      </c>
      <c r="B40" s="245" t="s">
        <v>10</v>
      </c>
      <c r="C40" s="245" t="s">
        <v>881</v>
      </c>
      <c r="D40" s="245" t="s">
        <v>887</v>
      </c>
      <c r="E40" s="92" t="s">
        <v>882</v>
      </c>
      <c r="F40" s="93" t="s">
        <v>883</v>
      </c>
      <c r="L40" s="96"/>
      <c r="M40" s="96"/>
      <c r="O40" s="252"/>
      <c r="P40" s="252"/>
    </row>
    <row r="41" spans="1:16" ht="15.75" customHeight="1">
      <c r="B41" s="89" t="s">
        <v>26</v>
      </c>
      <c r="C41" s="89" t="s">
        <v>37</v>
      </c>
      <c r="D41" s="89">
        <v>11.7</v>
      </c>
      <c r="E41" s="88">
        <f>D41*144/113</f>
        <v>14.909734513274335</v>
      </c>
      <c r="F41" s="94">
        <v>0</v>
      </c>
      <c r="H41" s="136" t="s">
        <v>909</v>
      </c>
      <c r="K41" s="229">
        <v>3</v>
      </c>
      <c r="L41" s="158" t="s">
        <v>885</v>
      </c>
      <c r="M41" s="119" t="s">
        <v>527</v>
      </c>
      <c r="N41" s="119">
        <v>-1</v>
      </c>
      <c r="O41" s="261">
        <v>-2</v>
      </c>
    </row>
    <row r="42" spans="1:16" ht="15.75" customHeight="1">
      <c r="B42" s="89" t="s">
        <v>581</v>
      </c>
      <c r="C42" s="89" t="s">
        <v>853</v>
      </c>
      <c r="D42" s="89">
        <v>20.7</v>
      </c>
      <c r="E42" s="88">
        <f>D42*144/113</f>
        <v>26.3787610619469</v>
      </c>
      <c r="F42" s="94">
        <f>3/4*(E42-15)</f>
        <v>8.5340707964601741</v>
      </c>
      <c r="G42" s="156">
        <f>E41+E42</f>
        <v>41.288495575221233</v>
      </c>
      <c r="L42" s="119" t="s">
        <v>526</v>
      </c>
      <c r="M42" s="119" t="s">
        <v>527</v>
      </c>
      <c r="N42" s="119">
        <v>23</v>
      </c>
      <c r="O42" s="261">
        <v>29</v>
      </c>
    </row>
    <row r="43" spans="1:16" ht="15.75" customHeight="1">
      <c r="F43" s="94"/>
      <c r="L43" s="259"/>
      <c r="M43" s="260"/>
      <c r="N43" s="256"/>
      <c r="O43" s="259"/>
      <c r="P43" s="260"/>
    </row>
    <row r="44" spans="1:16" ht="15.75" customHeight="1">
      <c r="A44" s="95"/>
      <c r="B44" s="89" t="s">
        <v>13</v>
      </c>
      <c r="C44" s="89" t="s">
        <v>14</v>
      </c>
      <c r="D44" s="89">
        <v>27.6</v>
      </c>
      <c r="E44" s="88">
        <f>D44*144/113</f>
        <v>35.171681415929207</v>
      </c>
      <c r="F44" s="94">
        <f t="shared" ref="F44:F45" si="2">3/4*(E44-15)</f>
        <v>15.128761061946905</v>
      </c>
      <c r="G44" s="155" t="s">
        <v>864</v>
      </c>
      <c r="I44" s="228" t="s">
        <v>953</v>
      </c>
      <c r="K44" s="229">
        <v>14</v>
      </c>
      <c r="L44" s="259"/>
      <c r="M44" s="260"/>
      <c r="O44" s="259"/>
      <c r="P44" s="260"/>
    </row>
    <row r="45" spans="1:16" ht="15.75" customHeight="1">
      <c r="A45" s="95"/>
      <c r="B45" s="90" t="s">
        <v>500</v>
      </c>
      <c r="C45" s="90" t="s">
        <v>734</v>
      </c>
      <c r="D45" s="89">
        <v>25.8</v>
      </c>
      <c r="E45" s="88">
        <f>D45*144/113</f>
        <v>32.877876106194691</v>
      </c>
      <c r="F45" s="94">
        <f t="shared" si="2"/>
        <v>13.408407079646018</v>
      </c>
      <c r="G45" s="156">
        <f>E44+E45</f>
        <v>68.049557522123905</v>
      </c>
      <c r="H45">
        <v>10</v>
      </c>
    </row>
    <row r="47" spans="1:16" ht="15.75" customHeight="1">
      <c r="A47">
        <v>7</v>
      </c>
      <c r="B47" s="245" t="s">
        <v>10</v>
      </c>
      <c r="C47" s="245" t="s">
        <v>881</v>
      </c>
      <c r="D47" s="245" t="s">
        <v>887</v>
      </c>
      <c r="E47" s="92" t="s">
        <v>882</v>
      </c>
      <c r="F47" s="93" t="s">
        <v>883</v>
      </c>
    </row>
    <row r="48" spans="1:16" ht="15.75" customHeight="1">
      <c r="A48" s="95"/>
      <c r="B48" s="89" t="s">
        <v>679</v>
      </c>
      <c r="C48" s="89" t="s">
        <v>866</v>
      </c>
      <c r="D48" s="89">
        <v>15</v>
      </c>
      <c r="E48" s="88">
        <f>D48*144/113</f>
        <v>19.115044247787612</v>
      </c>
      <c r="F48" s="94">
        <v>0</v>
      </c>
      <c r="G48" s="155" t="s">
        <v>864</v>
      </c>
      <c r="I48" s="228" t="s">
        <v>928</v>
      </c>
      <c r="K48" s="229">
        <v>7</v>
      </c>
      <c r="L48" s="89" t="s">
        <v>679</v>
      </c>
      <c r="M48" s="89" t="s">
        <v>866</v>
      </c>
      <c r="N48" s="89">
        <v>15</v>
      </c>
      <c r="O48" s="88">
        <f>N48*144/113</f>
        <v>19.115044247787612</v>
      </c>
    </row>
    <row r="49" spans="1:15" ht="15.75" customHeight="1">
      <c r="A49" s="95"/>
      <c r="B49" s="89" t="s">
        <v>624</v>
      </c>
      <c r="C49" s="89" t="s">
        <v>867</v>
      </c>
      <c r="D49" s="89">
        <v>19.600000000000001</v>
      </c>
      <c r="E49" s="88">
        <v>25</v>
      </c>
      <c r="F49" s="94">
        <f>3/4*(E49-19)</f>
        <v>4.5</v>
      </c>
      <c r="G49" s="156">
        <f>E48+E49</f>
        <v>44.115044247787608</v>
      </c>
      <c r="H49">
        <v>3</v>
      </c>
      <c r="L49" s="89" t="s">
        <v>624</v>
      </c>
      <c r="M49" s="89" t="s">
        <v>867</v>
      </c>
      <c r="N49" s="89">
        <v>19.600000000000001</v>
      </c>
      <c r="O49" s="88">
        <v>25</v>
      </c>
    </row>
    <row r="50" spans="1:15" ht="15.75" customHeight="1">
      <c r="F50" s="94"/>
    </row>
    <row r="51" spans="1:15" ht="15.75" customHeight="1">
      <c r="B51" s="89" t="s">
        <v>2</v>
      </c>
      <c r="C51" s="89" t="s">
        <v>242</v>
      </c>
      <c r="D51" s="89">
        <v>33.1</v>
      </c>
      <c r="E51" s="88">
        <f>D51*134/113</f>
        <v>39.251327433628326</v>
      </c>
      <c r="F51" s="94">
        <f t="shared" ref="F51:F52" si="3">3/4*(E51-19)</f>
        <v>15.188495575221244</v>
      </c>
      <c r="K51" s="229">
        <v>10</v>
      </c>
    </row>
    <row r="52" spans="1:15" ht="15.75" customHeight="1">
      <c r="B52" s="89" t="s">
        <v>846</v>
      </c>
      <c r="C52" s="89" t="s">
        <v>242</v>
      </c>
      <c r="D52" s="89">
        <v>26.5</v>
      </c>
      <c r="E52" s="88">
        <v>33</v>
      </c>
      <c r="F52" s="94">
        <f t="shared" si="3"/>
        <v>10.5</v>
      </c>
      <c r="G52" s="156">
        <f>E51+E52</f>
        <v>72.251327433628319</v>
      </c>
    </row>
    <row r="54" spans="1:15" ht="15.75" customHeight="1">
      <c r="A54">
        <v>8</v>
      </c>
      <c r="B54" s="245" t="s">
        <v>10</v>
      </c>
      <c r="C54" s="245" t="s">
        <v>881</v>
      </c>
      <c r="D54" s="245" t="s">
        <v>887</v>
      </c>
      <c r="E54" s="92" t="s">
        <v>882</v>
      </c>
      <c r="F54" s="93" t="s">
        <v>883</v>
      </c>
    </row>
    <row r="55" spans="1:15" ht="15.75" customHeight="1">
      <c r="B55" s="89" t="s">
        <v>35</v>
      </c>
      <c r="C55" s="89" t="s">
        <v>36</v>
      </c>
      <c r="D55" s="89">
        <v>17.899999999999999</v>
      </c>
      <c r="E55" s="88">
        <f>D55*144/113</f>
        <v>22.810619469026548</v>
      </c>
      <c r="F55" s="94">
        <f>3/4*(E55-22)</f>
        <v>0.60796460176991118</v>
      </c>
      <c r="G55" s="155" t="s">
        <v>864</v>
      </c>
      <c r="K55" s="229">
        <v>2</v>
      </c>
      <c r="L55" s="110" t="s">
        <v>17</v>
      </c>
      <c r="M55" s="110" t="s">
        <v>18</v>
      </c>
      <c r="N55" s="110">
        <v>9.6</v>
      </c>
      <c r="O55" s="261">
        <v>12</v>
      </c>
    </row>
    <row r="56" spans="1:15" ht="15.75" customHeight="1">
      <c r="B56" s="89" t="s">
        <v>865</v>
      </c>
      <c r="C56" s="89" t="s">
        <v>585</v>
      </c>
      <c r="D56" s="89">
        <v>17.5</v>
      </c>
      <c r="E56" s="88">
        <f>D56*144/113</f>
        <v>22.300884955752213</v>
      </c>
      <c r="F56" s="94">
        <v>0</v>
      </c>
      <c r="G56" s="156">
        <f>E55+E56</f>
        <v>45.111504424778758</v>
      </c>
      <c r="H56">
        <v>4</v>
      </c>
      <c r="L56" s="110" t="s">
        <v>15</v>
      </c>
      <c r="M56" s="110" t="s">
        <v>16</v>
      </c>
      <c r="N56" s="110">
        <v>11.2</v>
      </c>
      <c r="O56" s="261">
        <v>14</v>
      </c>
    </row>
    <row r="57" spans="1:15" ht="15.75" customHeight="1">
      <c r="F57" s="94"/>
    </row>
    <row r="58" spans="1:15" ht="15.75" customHeight="1">
      <c r="B58" s="89" t="s">
        <v>868</v>
      </c>
      <c r="C58" s="89" t="s">
        <v>257</v>
      </c>
      <c r="D58" s="89">
        <v>31.1</v>
      </c>
      <c r="E58" s="88">
        <v>39</v>
      </c>
      <c r="F58" s="94">
        <f t="shared" ref="F58:F59" si="4">3/4*(E58-22)</f>
        <v>12.75</v>
      </c>
      <c r="K58" s="229">
        <v>15</v>
      </c>
    </row>
    <row r="59" spans="1:15" ht="15.75" customHeight="1">
      <c r="B59" s="89" t="s">
        <v>128</v>
      </c>
      <c r="C59" s="89" t="s">
        <v>397</v>
      </c>
      <c r="D59" s="89">
        <v>28.8</v>
      </c>
      <c r="E59" s="88">
        <f>D59*134/113</f>
        <v>34.15221238938053</v>
      </c>
      <c r="F59" s="94">
        <f t="shared" si="4"/>
        <v>9.1141592920353975</v>
      </c>
      <c r="G59" s="156">
        <f>E58+E59</f>
        <v>73.152212389380537</v>
      </c>
    </row>
    <row r="61" spans="1:15" ht="15.75" customHeight="1" thickBot="1">
      <c r="A61">
        <v>9</v>
      </c>
      <c r="B61" s="245" t="s">
        <v>10</v>
      </c>
      <c r="C61" s="245" t="s">
        <v>881</v>
      </c>
      <c r="D61" s="245" t="s">
        <v>887</v>
      </c>
      <c r="E61" s="92" t="s">
        <v>882</v>
      </c>
      <c r="F61" s="93" t="s">
        <v>883</v>
      </c>
    </row>
    <row r="62" spans="1:15" ht="15.75" customHeight="1" thickBot="1">
      <c r="B62" s="96" t="s">
        <v>889</v>
      </c>
      <c r="C62" s="96" t="s">
        <v>722</v>
      </c>
      <c r="D62" s="1">
        <v>19.8</v>
      </c>
      <c r="E62" s="75">
        <f t="shared" ref="E62:E63" si="5">D62*144/113</f>
        <v>25.231858407079649</v>
      </c>
      <c r="F62" s="94">
        <v>0</v>
      </c>
      <c r="G62" s="155" t="s">
        <v>864</v>
      </c>
      <c r="L62" s="247"/>
      <c r="M62" s="247"/>
    </row>
    <row r="63" spans="1:15" ht="15.75" customHeight="1">
      <c r="B63" s="96" t="s">
        <v>17</v>
      </c>
      <c r="C63" s="96" t="s">
        <v>592</v>
      </c>
      <c r="D63" s="1">
        <v>27</v>
      </c>
      <c r="E63" s="75">
        <f t="shared" si="5"/>
        <v>34.407079646017699</v>
      </c>
      <c r="F63" s="94">
        <f>3/4*(E63-25)</f>
        <v>7.0553097345132745</v>
      </c>
      <c r="G63" s="156">
        <f>E62+E63</f>
        <v>59.638938053097348</v>
      </c>
      <c r="H63">
        <v>8</v>
      </c>
    </row>
    <row r="64" spans="1:15" ht="15.75" customHeight="1">
      <c r="F64" s="94"/>
    </row>
    <row r="65" spans="1:13" ht="15.75" customHeight="1">
      <c r="B65" s="89" t="s">
        <v>622</v>
      </c>
      <c r="C65" s="89" t="s">
        <v>666</v>
      </c>
      <c r="D65" s="89">
        <v>33.9</v>
      </c>
      <c r="E65" s="88">
        <f>D65*144/113</f>
        <v>43.199999999999996</v>
      </c>
      <c r="F65" s="94">
        <f>3/4*(E65-25)</f>
        <v>13.649999999999997</v>
      </c>
    </row>
    <row r="66" spans="1:13" ht="15.75" customHeight="1">
      <c r="B66" s="89" t="s">
        <v>869</v>
      </c>
      <c r="C66" s="89" t="s">
        <v>870</v>
      </c>
      <c r="D66" s="89">
        <v>31.3</v>
      </c>
      <c r="E66" s="88">
        <f>D66*134/113</f>
        <v>37.116814159292034</v>
      </c>
      <c r="F66" s="94">
        <f>3/4*(E66-25)</f>
        <v>9.0876106194690252</v>
      </c>
      <c r="G66" s="156">
        <f>E65+E66</f>
        <v>80.316814159292022</v>
      </c>
    </row>
    <row r="68" spans="1:13" ht="15.75" customHeight="1">
      <c r="A68">
        <v>10</v>
      </c>
      <c r="B68" s="245" t="s">
        <v>10</v>
      </c>
      <c r="C68" s="245" t="s">
        <v>881</v>
      </c>
      <c r="D68" s="245" t="s">
        <v>887</v>
      </c>
      <c r="E68" s="92" t="s">
        <v>882</v>
      </c>
      <c r="F68" s="93" t="s">
        <v>883</v>
      </c>
    </row>
    <row r="69" spans="1:13" ht="15.75" customHeight="1">
      <c r="B69" s="139" t="s">
        <v>901</v>
      </c>
      <c r="C69" s="138" t="s">
        <v>636</v>
      </c>
      <c r="D69" s="110">
        <v>24</v>
      </c>
      <c r="E69" s="144">
        <v>30</v>
      </c>
      <c r="F69" s="94">
        <f t="shared" ref="F69:F70" si="6">3/4*(E69-18)</f>
        <v>9</v>
      </c>
      <c r="G69" s="155" t="s">
        <v>864</v>
      </c>
      <c r="L69" s="247"/>
      <c r="M69" s="247"/>
    </row>
    <row r="70" spans="1:13" ht="15.75" customHeight="1">
      <c r="B70" s="139" t="s">
        <v>278</v>
      </c>
      <c r="C70" s="138" t="s">
        <v>902</v>
      </c>
      <c r="D70" s="110">
        <v>21.9</v>
      </c>
      <c r="E70" s="144">
        <v>26</v>
      </c>
      <c r="F70" s="94">
        <f t="shared" si="6"/>
        <v>6</v>
      </c>
      <c r="G70" s="156">
        <f>E69+E70</f>
        <v>56</v>
      </c>
      <c r="H70">
        <v>7</v>
      </c>
    </row>
    <row r="71" spans="1:13" ht="15.75" customHeight="1">
      <c r="C71" s="126"/>
      <c r="D71" s="126"/>
      <c r="E71" s="126"/>
    </row>
    <row r="72" spans="1:13" ht="15.75" customHeight="1">
      <c r="B72" s="139" t="s">
        <v>865</v>
      </c>
      <c r="C72" s="138" t="s">
        <v>501</v>
      </c>
      <c r="D72" s="110">
        <v>14.7</v>
      </c>
      <c r="E72" s="144">
        <v>18</v>
      </c>
      <c r="F72" s="94">
        <v>0</v>
      </c>
      <c r="M72" s="253"/>
    </row>
    <row r="73" spans="1:13" ht="15.75" customHeight="1">
      <c r="B73" s="139" t="s">
        <v>903</v>
      </c>
      <c r="C73" s="138" t="s">
        <v>900</v>
      </c>
      <c r="D73" s="110">
        <v>36</v>
      </c>
      <c r="E73" s="144">
        <v>43</v>
      </c>
      <c r="F73" s="94">
        <f t="shared" ref="F73" si="7">3/4*(E73-18)</f>
        <v>18.75</v>
      </c>
      <c r="G73" s="156">
        <f>E72+E73</f>
        <v>61</v>
      </c>
    </row>
    <row r="74" spans="1:13" ht="15.75" customHeight="1">
      <c r="B74" s="293" t="s">
        <v>906</v>
      </c>
      <c r="C74" s="293"/>
      <c r="D74" s="293"/>
      <c r="E74" s="293"/>
      <c r="F74" s="293"/>
    </row>
  </sheetData>
  <mergeCells count="5">
    <mergeCell ref="B3:F3"/>
    <mergeCell ref="L6:M6"/>
    <mergeCell ref="O6:P6"/>
    <mergeCell ref="B74:F74"/>
    <mergeCell ref="L3:P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6B74-41AF-47D8-81CD-59CC55003CF0}">
  <dimension ref="A1:J123"/>
  <sheetViews>
    <sheetView topLeftCell="A82" workbookViewId="0">
      <selection activeCell="A22" sqref="A1:XFD1048576"/>
    </sheetView>
  </sheetViews>
  <sheetFormatPr baseColWidth="10" defaultRowHeight="15"/>
  <cols>
    <col min="1" max="1" width="11.42578125" style="4"/>
    <col min="2" max="2" width="20.42578125" style="4" customWidth="1"/>
    <col min="3" max="8" width="11.42578125" style="4"/>
    <col min="9" max="9" width="31.42578125" style="4" customWidth="1"/>
    <col min="10" max="10" width="17" style="4" customWidth="1"/>
    <col min="11" max="16384" width="11.42578125" style="4"/>
  </cols>
  <sheetData>
    <row r="1" spans="1:10">
      <c r="A1" s="4" t="s">
        <v>38</v>
      </c>
      <c r="B1" s="4" t="s">
        <v>11</v>
      </c>
      <c r="C1" s="4" t="s">
        <v>39</v>
      </c>
      <c r="D1" s="4" t="s">
        <v>40</v>
      </c>
      <c r="E1" s="4" t="s">
        <v>41</v>
      </c>
      <c r="F1" s="4" t="s">
        <v>42</v>
      </c>
      <c r="G1" s="4" t="s">
        <v>43</v>
      </c>
      <c r="H1" s="4" t="s">
        <v>44</v>
      </c>
      <c r="I1" s="4" t="s">
        <v>45</v>
      </c>
      <c r="J1" s="4" t="s">
        <v>46</v>
      </c>
    </row>
    <row r="2" spans="1:10">
      <c r="A2" s="4">
        <v>46378289</v>
      </c>
      <c r="B2" s="4" t="s">
        <v>242</v>
      </c>
      <c r="C2" s="4" t="s">
        <v>2</v>
      </c>
      <c r="D2" s="4">
        <v>64</v>
      </c>
      <c r="E2" s="5">
        <v>20978</v>
      </c>
      <c r="F2" s="4" t="s">
        <v>64</v>
      </c>
      <c r="G2" s="4" t="s">
        <v>243</v>
      </c>
      <c r="H2" s="5">
        <v>44131</v>
      </c>
      <c r="I2" s="6" t="s">
        <v>244</v>
      </c>
    </row>
    <row r="3" spans="1:10">
      <c r="A3" s="4">
        <v>510593174</v>
      </c>
      <c r="B3" s="4" t="s">
        <v>148</v>
      </c>
      <c r="C3" s="4" t="s">
        <v>149</v>
      </c>
      <c r="D3" s="4">
        <v>67</v>
      </c>
      <c r="E3" s="5">
        <v>19788</v>
      </c>
      <c r="F3" s="4" t="s">
        <v>49</v>
      </c>
      <c r="G3" s="4" t="s">
        <v>150</v>
      </c>
      <c r="H3" s="5">
        <v>44114</v>
      </c>
      <c r="I3" s="6" t="s">
        <v>151</v>
      </c>
      <c r="J3" s="4">
        <v>441505872172</v>
      </c>
    </row>
    <row r="4" spans="1:10">
      <c r="A4" s="4">
        <v>43303180</v>
      </c>
      <c r="B4" s="4" t="s">
        <v>131</v>
      </c>
      <c r="C4" s="4" t="s">
        <v>132</v>
      </c>
      <c r="D4" s="4">
        <v>66</v>
      </c>
      <c r="E4" s="5">
        <v>20443</v>
      </c>
      <c r="F4" s="4" t="s">
        <v>49</v>
      </c>
      <c r="G4" s="4" t="s">
        <v>133</v>
      </c>
      <c r="H4" s="5">
        <v>43926</v>
      </c>
      <c r="I4" s="4" t="s">
        <v>134</v>
      </c>
      <c r="J4" s="4">
        <v>33490440374</v>
      </c>
    </row>
    <row r="5" spans="1:10">
      <c r="A5" s="4">
        <v>42188301</v>
      </c>
      <c r="B5" s="4" t="s">
        <v>152</v>
      </c>
      <c r="C5" s="4" t="s">
        <v>153</v>
      </c>
      <c r="D5" s="4">
        <v>12</v>
      </c>
      <c r="E5" s="5">
        <v>40090</v>
      </c>
      <c r="F5" s="4" t="s">
        <v>154</v>
      </c>
      <c r="G5" s="4" t="s">
        <v>155</v>
      </c>
      <c r="H5" s="5">
        <v>44131</v>
      </c>
      <c r="I5" s="4" t="s">
        <v>156</v>
      </c>
      <c r="J5" s="4">
        <v>676926482</v>
      </c>
    </row>
    <row r="6" spans="1:10">
      <c r="A6" s="4">
        <v>539290072</v>
      </c>
      <c r="B6" s="4" t="s">
        <v>236</v>
      </c>
      <c r="C6" s="4" t="s">
        <v>237</v>
      </c>
      <c r="D6" s="4">
        <v>76</v>
      </c>
      <c r="E6" s="5">
        <v>16651</v>
      </c>
      <c r="F6" s="4" t="s">
        <v>49</v>
      </c>
      <c r="G6" s="4" t="s">
        <v>238</v>
      </c>
      <c r="H6" s="5">
        <v>43632</v>
      </c>
      <c r="I6" s="6" t="s">
        <v>239</v>
      </c>
      <c r="J6" s="4">
        <v>33442235041</v>
      </c>
    </row>
    <row r="7" spans="1:10">
      <c r="A7" s="4">
        <v>516200318</v>
      </c>
      <c r="B7" s="4" t="s">
        <v>101</v>
      </c>
      <c r="C7" s="4" t="s">
        <v>102</v>
      </c>
      <c r="D7" s="4">
        <v>67</v>
      </c>
      <c r="E7" s="5">
        <v>20047</v>
      </c>
      <c r="F7" s="4" t="s">
        <v>49</v>
      </c>
      <c r="G7" s="4" t="s">
        <v>103</v>
      </c>
      <c r="H7" s="5">
        <v>44121</v>
      </c>
      <c r="I7" s="4" t="s">
        <v>104</v>
      </c>
      <c r="J7" s="4">
        <v>442594566</v>
      </c>
    </row>
    <row r="8" spans="1:10">
      <c r="A8" s="4">
        <v>511065082</v>
      </c>
      <c r="B8" s="4" t="s">
        <v>387</v>
      </c>
      <c r="C8" s="4" t="s">
        <v>184</v>
      </c>
      <c r="D8" s="4">
        <v>65</v>
      </c>
      <c r="E8" s="5">
        <v>20519</v>
      </c>
      <c r="F8" s="4" t="s">
        <v>64</v>
      </c>
      <c r="G8" s="4" t="s">
        <v>60</v>
      </c>
      <c r="H8" s="5">
        <v>40909</v>
      </c>
      <c r="I8" s="4" t="s">
        <v>388</v>
      </c>
      <c r="J8" s="4">
        <v>33490557716</v>
      </c>
    </row>
    <row r="9" spans="1:10">
      <c r="A9" s="4">
        <v>513444267</v>
      </c>
      <c r="B9" s="4" t="s">
        <v>249</v>
      </c>
      <c r="C9" s="4" t="s">
        <v>250</v>
      </c>
      <c r="D9" s="4">
        <v>75</v>
      </c>
      <c r="E9" s="5">
        <v>17023</v>
      </c>
      <c r="F9" s="4" t="s">
        <v>49</v>
      </c>
      <c r="G9" s="4" t="s">
        <v>60</v>
      </c>
      <c r="H9" s="5">
        <v>40988</v>
      </c>
      <c r="I9" s="4" t="s">
        <v>251</v>
      </c>
      <c r="J9" s="4">
        <v>490574043</v>
      </c>
    </row>
    <row r="10" spans="1:10">
      <c r="A10" s="4">
        <v>511803088</v>
      </c>
      <c r="B10" s="4" t="s">
        <v>117</v>
      </c>
      <c r="C10" s="4" t="s">
        <v>87</v>
      </c>
      <c r="D10" s="4">
        <v>71</v>
      </c>
      <c r="E10" s="5">
        <v>18327</v>
      </c>
      <c r="F10" s="4" t="s">
        <v>49</v>
      </c>
      <c r="G10" s="4" t="s">
        <v>60</v>
      </c>
      <c r="H10" s="5">
        <v>40909</v>
      </c>
      <c r="I10" s="4" t="s">
        <v>118</v>
      </c>
    </row>
    <row r="11" spans="1:10">
      <c r="A11" s="4">
        <v>18144</v>
      </c>
      <c r="B11" s="4" t="s">
        <v>322</v>
      </c>
      <c r="C11" s="4" t="s">
        <v>8</v>
      </c>
      <c r="D11" s="4">
        <v>65</v>
      </c>
      <c r="E11" s="5">
        <v>20467</v>
      </c>
      <c r="F11" s="4" t="s">
        <v>49</v>
      </c>
      <c r="G11" s="4" t="s">
        <v>323</v>
      </c>
      <c r="H11" s="5">
        <v>44114</v>
      </c>
      <c r="I11" s="6" t="s">
        <v>324</v>
      </c>
    </row>
    <row r="12" spans="1:10">
      <c r="A12" s="4">
        <v>531001013</v>
      </c>
      <c r="B12" s="4" t="s">
        <v>119</v>
      </c>
      <c r="C12" s="4" t="s">
        <v>120</v>
      </c>
      <c r="D12" s="4">
        <v>77</v>
      </c>
      <c r="E12" s="5">
        <v>16153</v>
      </c>
      <c r="F12" s="4" t="s">
        <v>49</v>
      </c>
      <c r="G12" s="4" t="s">
        <v>121</v>
      </c>
      <c r="H12" s="5">
        <v>44131</v>
      </c>
      <c r="I12" s="6" t="s">
        <v>122</v>
      </c>
    </row>
    <row r="13" spans="1:10">
      <c r="A13" s="4">
        <v>530322259</v>
      </c>
      <c r="B13" s="4" t="s">
        <v>109</v>
      </c>
      <c r="C13" s="4" t="s">
        <v>110</v>
      </c>
      <c r="D13" s="4">
        <v>69</v>
      </c>
      <c r="E13" s="5">
        <v>19311</v>
      </c>
      <c r="F13" s="4" t="s">
        <v>49</v>
      </c>
      <c r="G13" s="4" t="s">
        <v>111</v>
      </c>
      <c r="H13" s="5">
        <v>44131</v>
      </c>
      <c r="I13" s="6" t="s">
        <v>112</v>
      </c>
    </row>
    <row r="14" spans="1:10">
      <c r="A14" s="4">
        <v>43430280</v>
      </c>
      <c r="B14" s="4" t="s">
        <v>257</v>
      </c>
      <c r="C14" s="4" t="s">
        <v>164</v>
      </c>
      <c r="D14" s="4">
        <v>75</v>
      </c>
      <c r="E14" s="5">
        <v>17140</v>
      </c>
      <c r="F14" s="4" t="s">
        <v>49</v>
      </c>
      <c r="G14" s="4" t="s">
        <v>258</v>
      </c>
      <c r="H14" s="5">
        <v>43768</v>
      </c>
      <c r="I14" s="6" t="s">
        <v>259</v>
      </c>
    </row>
    <row r="15" spans="1:10">
      <c r="A15" s="4">
        <v>3443321</v>
      </c>
      <c r="B15" s="4" t="s">
        <v>336</v>
      </c>
      <c r="C15" s="4" t="s">
        <v>337</v>
      </c>
      <c r="D15" s="4">
        <v>45</v>
      </c>
      <c r="E15" s="5">
        <v>27954</v>
      </c>
      <c r="F15" s="4" t="s">
        <v>54</v>
      </c>
      <c r="G15" s="4" t="s">
        <v>60</v>
      </c>
      <c r="H15" s="5">
        <v>43078</v>
      </c>
      <c r="I15" s="4" t="s">
        <v>338</v>
      </c>
    </row>
    <row r="16" spans="1:10">
      <c r="A16" s="4">
        <v>526589088</v>
      </c>
      <c r="B16" s="4" t="s">
        <v>432</v>
      </c>
      <c r="C16" s="4" t="s">
        <v>63</v>
      </c>
      <c r="D16" s="4">
        <v>62</v>
      </c>
      <c r="E16" s="5">
        <v>21801</v>
      </c>
      <c r="F16" s="4" t="s">
        <v>64</v>
      </c>
      <c r="G16" s="4" t="s">
        <v>433</v>
      </c>
      <c r="H16" s="5">
        <v>44131</v>
      </c>
      <c r="I16" s="6" t="s">
        <v>434</v>
      </c>
    </row>
    <row r="17" spans="1:10">
      <c r="A17" s="4">
        <v>524789277</v>
      </c>
      <c r="B17" s="4" t="s">
        <v>144</v>
      </c>
      <c r="C17" s="4" t="s">
        <v>145</v>
      </c>
      <c r="D17" s="4">
        <v>65</v>
      </c>
      <c r="E17" s="5">
        <v>20812</v>
      </c>
      <c r="F17" s="4" t="s">
        <v>64</v>
      </c>
      <c r="G17" s="4" t="s">
        <v>146</v>
      </c>
      <c r="H17" s="5">
        <v>42571</v>
      </c>
      <c r="I17" s="4" t="s">
        <v>147</v>
      </c>
    </row>
    <row r="18" spans="1:10">
      <c r="A18" s="4">
        <v>47779288</v>
      </c>
      <c r="B18" s="4" t="s">
        <v>306</v>
      </c>
      <c r="C18" s="4" t="s">
        <v>307</v>
      </c>
      <c r="D18" s="4">
        <v>66</v>
      </c>
      <c r="E18" s="5">
        <v>20368</v>
      </c>
      <c r="F18" s="4" t="s">
        <v>49</v>
      </c>
      <c r="G18" s="4" t="s">
        <v>308</v>
      </c>
      <c r="H18" s="5">
        <v>43297</v>
      </c>
      <c r="I18" s="4" t="s">
        <v>309</v>
      </c>
    </row>
    <row r="19" spans="1:10">
      <c r="A19" s="4">
        <v>516498043</v>
      </c>
      <c r="B19" s="4" t="s">
        <v>325</v>
      </c>
      <c r="C19" s="4" t="s">
        <v>326</v>
      </c>
      <c r="D19" s="4">
        <v>55</v>
      </c>
      <c r="E19" s="5">
        <v>24203</v>
      </c>
      <c r="F19" s="4" t="s">
        <v>64</v>
      </c>
      <c r="G19" s="4" t="s">
        <v>327</v>
      </c>
      <c r="H19" s="5">
        <v>44129</v>
      </c>
      <c r="I19" s="6" t="s">
        <v>328</v>
      </c>
    </row>
    <row r="20" spans="1:10">
      <c r="A20" s="4">
        <v>541154269</v>
      </c>
      <c r="B20" s="4" t="s">
        <v>75</v>
      </c>
      <c r="C20" s="4" t="s">
        <v>76</v>
      </c>
      <c r="D20" s="4">
        <v>53</v>
      </c>
      <c r="E20" s="5">
        <v>24902</v>
      </c>
      <c r="F20" s="4" t="s">
        <v>64</v>
      </c>
      <c r="G20" s="4" t="s">
        <v>77</v>
      </c>
      <c r="H20" s="5">
        <v>43895</v>
      </c>
      <c r="I20" s="4" t="s">
        <v>78</v>
      </c>
    </row>
    <row r="21" spans="1:10">
      <c r="A21" s="4">
        <v>534026312</v>
      </c>
      <c r="B21" s="4" t="s">
        <v>113</v>
      </c>
      <c r="C21" s="4" t="s">
        <v>114</v>
      </c>
      <c r="D21" s="4">
        <v>69</v>
      </c>
      <c r="E21" s="5">
        <v>19252</v>
      </c>
      <c r="F21" s="4" t="s">
        <v>49</v>
      </c>
      <c r="G21" s="4" t="s">
        <v>115</v>
      </c>
      <c r="H21" s="5">
        <v>43856</v>
      </c>
      <c r="I21" s="4" t="s">
        <v>116</v>
      </c>
    </row>
    <row r="22" spans="1:10">
      <c r="A22" s="4">
        <v>539051080</v>
      </c>
      <c r="B22" s="4" t="s">
        <v>23</v>
      </c>
      <c r="C22" s="4" t="s">
        <v>293</v>
      </c>
      <c r="D22" s="4">
        <v>72</v>
      </c>
      <c r="E22" s="5">
        <v>18042</v>
      </c>
      <c r="F22" s="4" t="s">
        <v>49</v>
      </c>
      <c r="G22" s="4" t="s">
        <v>65</v>
      </c>
      <c r="H22" s="5">
        <v>43613</v>
      </c>
      <c r="I22" s="6" t="s">
        <v>294</v>
      </c>
    </row>
    <row r="23" spans="1:10">
      <c r="A23" s="4">
        <v>524480288</v>
      </c>
      <c r="B23" s="4" t="s">
        <v>443</v>
      </c>
      <c r="C23" s="4" t="s">
        <v>444</v>
      </c>
      <c r="D23" s="4">
        <v>57</v>
      </c>
      <c r="E23" s="5">
        <v>23391</v>
      </c>
      <c r="F23" s="4" t="s">
        <v>64</v>
      </c>
      <c r="G23" s="4" t="s">
        <v>60</v>
      </c>
      <c r="H23" s="5">
        <v>41832</v>
      </c>
      <c r="I23" s="4" t="s">
        <v>445</v>
      </c>
    </row>
    <row r="24" spans="1:10">
      <c r="A24" s="4">
        <v>529439261</v>
      </c>
      <c r="B24" s="4" t="s">
        <v>167</v>
      </c>
      <c r="C24" s="4" t="s">
        <v>168</v>
      </c>
      <c r="D24" s="4">
        <v>73</v>
      </c>
      <c r="E24" s="5">
        <v>17537</v>
      </c>
      <c r="F24" s="4" t="s">
        <v>49</v>
      </c>
      <c r="G24" s="4" t="s">
        <v>169</v>
      </c>
      <c r="H24" s="5">
        <v>43266</v>
      </c>
      <c r="I24" s="4" t="s">
        <v>170</v>
      </c>
      <c r="J24" s="4">
        <v>33683008059</v>
      </c>
    </row>
    <row r="25" spans="1:10">
      <c r="A25" s="4">
        <v>539400167</v>
      </c>
      <c r="B25" s="4" t="s">
        <v>384</v>
      </c>
      <c r="C25" s="4" t="s">
        <v>184</v>
      </c>
      <c r="D25" s="4">
        <v>58</v>
      </c>
      <c r="E25" s="5">
        <v>23236</v>
      </c>
      <c r="F25" s="4" t="s">
        <v>64</v>
      </c>
      <c r="G25" s="4" t="s">
        <v>385</v>
      </c>
      <c r="H25" s="5">
        <v>43723</v>
      </c>
      <c r="I25" s="4" t="s">
        <v>386</v>
      </c>
    </row>
    <row r="26" spans="1:10">
      <c r="A26" s="4">
        <v>41473117</v>
      </c>
      <c r="B26" s="4" t="s">
        <v>299</v>
      </c>
      <c r="C26" s="4" t="s">
        <v>300</v>
      </c>
      <c r="D26" s="4">
        <v>74</v>
      </c>
      <c r="E26" s="5">
        <v>17508</v>
      </c>
      <c r="F26" s="4" t="s">
        <v>49</v>
      </c>
      <c r="G26" s="4" t="s">
        <v>60</v>
      </c>
      <c r="H26" s="5">
        <v>40909</v>
      </c>
      <c r="I26" s="4" t="s">
        <v>301</v>
      </c>
    </row>
    <row r="27" spans="1:10">
      <c r="A27" s="4">
        <v>517599290</v>
      </c>
      <c r="B27" s="4" t="s">
        <v>163</v>
      </c>
      <c r="C27" s="4" t="s">
        <v>164</v>
      </c>
      <c r="D27" s="4">
        <v>66</v>
      </c>
      <c r="E27" s="5">
        <v>20444</v>
      </c>
      <c r="F27" s="4" t="s">
        <v>49</v>
      </c>
      <c r="G27" s="4" t="s">
        <v>165</v>
      </c>
      <c r="H27" s="5">
        <v>44131</v>
      </c>
      <c r="I27" s="6" t="s">
        <v>166</v>
      </c>
      <c r="J27" s="4">
        <v>626714457</v>
      </c>
    </row>
    <row r="28" spans="1:10">
      <c r="A28" s="4">
        <v>528794165</v>
      </c>
      <c r="B28" s="4" t="s">
        <v>183</v>
      </c>
      <c r="C28" s="4" t="s">
        <v>184</v>
      </c>
      <c r="D28" s="4">
        <v>67</v>
      </c>
      <c r="E28" s="5">
        <v>19769</v>
      </c>
      <c r="F28" s="4" t="s">
        <v>49</v>
      </c>
      <c r="G28" s="4" t="s">
        <v>185</v>
      </c>
      <c r="H28" s="5">
        <v>43067</v>
      </c>
      <c r="I28" s="6" t="s">
        <v>186</v>
      </c>
    </row>
    <row r="29" spans="1:10">
      <c r="A29" s="4">
        <v>541259227</v>
      </c>
      <c r="B29" s="4" t="s">
        <v>422</v>
      </c>
      <c r="C29" s="4" t="s">
        <v>423</v>
      </c>
      <c r="D29" s="4">
        <v>63</v>
      </c>
      <c r="E29" s="5">
        <v>21502</v>
      </c>
      <c r="F29" s="4" t="s">
        <v>64</v>
      </c>
      <c r="G29" s="4" t="s">
        <v>159</v>
      </c>
      <c r="H29" s="5">
        <v>44114</v>
      </c>
      <c r="I29" s="6" t="s">
        <v>424</v>
      </c>
      <c r="J29" s="4">
        <v>490591660</v>
      </c>
    </row>
    <row r="30" spans="1:10">
      <c r="A30" s="4">
        <v>524202293</v>
      </c>
      <c r="B30" s="4" t="s">
        <v>369</v>
      </c>
      <c r="C30" s="4" t="s">
        <v>370</v>
      </c>
      <c r="D30" s="4">
        <v>76</v>
      </c>
      <c r="E30" s="5">
        <v>16598</v>
      </c>
      <c r="F30" s="4" t="s">
        <v>49</v>
      </c>
      <c r="G30" s="4" t="s">
        <v>371</v>
      </c>
      <c r="H30" s="5">
        <v>44023</v>
      </c>
      <c r="I30" s="4" t="s">
        <v>372</v>
      </c>
    </row>
    <row r="31" spans="1:10">
      <c r="A31" s="4">
        <v>516008152</v>
      </c>
      <c r="B31" s="4" t="s">
        <v>440</v>
      </c>
      <c r="C31" s="4" t="s">
        <v>389</v>
      </c>
      <c r="D31" s="4">
        <v>76</v>
      </c>
      <c r="E31" s="5">
        <v>16687</v>
      </c>
      <c r="F31" s="4" t="s">
        <v>49</v>
      </c>
      <c r="G31" s="4" t="s">
        <v>441</v>
      </c>
      <c r="H31" s="5">
        <v>41443</v>
      </c>
      <c r="I31" s="4" t="s">
        <v>442</v>
      </c>
      <c r="J31" s="4">
        <v>33490574085</v>
      </c>
    </row>
    <row r="32" spans="1:10">
      <c r="A32" s="4">
        <v>44088286</v>
      </c>
      <c r="B32" s="4" t="s">
        <v>332</v>
      </c>
      <c r="C32" s="4" t="s">
        <v>333</v>
      </c>
      <c r="D32" s="4">
        <v>12</v>
      </c>
      <c r="E32" s="5">
        <v>39940</v>
      </c>
      <c r="F32" s="4" t="s">
        <v>154</v>
      </c>
      <c r="G32" s="4" t="s">
        <v>334</v>
      </c>
      <c r="H32" s="5">
        <v>44129</v>
      </c>
      <c r="I32" s="4" t="s">
        <v>335</v>
      </c>
    </row>
    <row r="33" spans="1:10">
      <c r="A33" s="4">
        <v>523618284</v>
      </c>
      <c r="B33" s="4" t="s">
        <v>457</v>
      </c>
      <c r="C33" s="4" t="s">
        <v>458</v>
      </c>
      <c r="D33" s="4">
        <v>68</v>
      </c>
      <c r="E33" s="5">
        <v>19509</v>
      </c>
      <c r="F33" s="4" t="s">
        <v>49</v>
      </c>
      <c r="G33" s="4" t="s">
        <v>136</v>
      </c>
      <c r="H33" s="5">
        <v>43210</v>
      </c>
      <c r="I33" s="4" t="s">
        <v>459</v>
      </c>
      <c r="J33" s="4">
        <v>951032291</v>
      </c>
    </row>
    <row r="34" spans="1:10">
      <c r="A34" s="4">
        <v>534283320</v>
      </c>
      <c r="B34" s="4" t="s">
        <v>252</v>
      </c>
      <c r="C34" s="4" t="s">
        <v>250</v>
      </c>
      <c r="D34" s="4">
        <v>62</v>
      </c>
      <c r="E34" s="5">
        <v>21901</v>
      </c>
      <c r="F34" s="4" t="s">
        <v>64</v>
      </c>
      <c r="G34" s="4" t="s">
        <v>253</v>
      </c>
      <c r="H34" s="5">
        <v>43674</v>
      </c>
      <c r="I34" s="4" t="s">
        <v>254</v>
      </c>
      <c r="J34" s="4">
        <v>33752638131</v>
      </c>
    </row>
    <row r="35" spans="1:10">
      <c r="A35" s="4">
        <v>521226120</v>
      </c>
      <c r="B35" s="4" t="s">
        <v>105</v>
      </c>
      <c r="C35" s="4" t="s">
        <v>106</v>
      </c>
      <c r="D35" s="4">
        <v>64</v>
      </c>
      <c r="E35" s="5">
        <v>21161</v>
      </c>
      <c r="F35" s="4" t="s">
        <v>64</v>
      </c>
      <c r="G35" s="4" t="s">
        <v>107</v>
      </c>
      <c r="H35" s="5">
        <v>42606</v>
      </c>
      <c r="I35" s="4" t="s">
        <v>108</v>
      </c>
      <c r="J35" s="4">
        <v>41223497880</v>
      </c>
    </row>
    <row r="36" spans="1:10">
      <c r="A36" s="4">
        <v>42284331</v>
      </c>
      <c r="B36" s="4" t="s">
        <v>409</v>
      </c>
      <c r="C36" s="4" t="s">
        <v>410</v>
      </c>
      <c r="D36" s="4">
        <v>55</v>
      </c>
      <c r="E36" s="5">
        <v>24263</v>
      </c>
      <c r="F36" s="4" t="s">
        <v>64</v>
      </c>
      <c r="G36" s="4" t="s">
        <v>60</v>
      </c>
      <c r="H36" s="5">
        <v>43465</v>
      </c>
      <c r="I36" s="4" t="s">
        <v>411</v>
      </c>
    </row>
    <row r="37" spans="1:10">
      <c r="A37" s="4">
        <v>537488158</v>
      </c>
      <c r="B37" s="4" t="s">
        <v>93</v>
      </c>
      <c r="C37" s="4" t="s">
        <v>94</v>
      </c>
      <c r="D37" s="4">
        <v>76</v>
      </c>
      <c r="E37" s="5">
        <v>16492</v>
      </c>
      <c r="F37" s="4" t="s">
        <v>49</v>
      </c>
      <c r="G37" s="4" t="s">
        <v>95</v>
      </c>
      <c r="H37" s="5">
        <v>41084</v>
      </c>
      <c r="I37" s="4" t="s">
        <v>96</v>
      </c>
      <c r="J37" s="4">
        <v>490571140</v>
      </c>
    </row>
    <row r="38" spans="1:10">
      <c r="A38" s="4">
        <v>513817284</v>
      </c>
      <c r="B38" s="4" t="s">
        <v>247</v>
      </c>
      <c r="C38" s="4" t="s">
        <v>2</v>
      </c>
      <c r="D38" s="4">
        <v>68</v>
      </c>
      <c r="E38" s="5">
        <v>19404</v>
      </c>
      <c r="F38" s="4" t="s">
        <v>49</v>
      </c>
      <c r="G38" s="4" t="s">
        <v>95</v>
      </c>
      <c r="H38" s="5">
        <v>42638</v>
      </c>
      <c r="I38" s="6" t="s">
        <v>248</v>
      </c>
      <c r="J38" s="4">
        <v>442051941</v>
      </c>
    </row>
    <row r="39" spans="1:10">
      <c r="A39" s="4">
        <v>3355042</v>
      </c>
      <c r="B39" s="4" t="s">
        <v>97</v>
      </c>
      <c r="C39" s="4" t="s">
        <v>98</v>
      </c>
      <c r="D39" s="4">
        <v>46</v>
      </c>
      <c r="E39" s="5">
        <v>27459</v>
      </c>
      <c r="F39" s="4" t="s">
        <v>54</v>
      </c>
      <c r="G39" s="4" t="s">
        <v>99</v>
      </c>
      <c r="H39" s="5">
        <v>44108</v>
      </c>
      <c r="I39" s="4" t="s">
        <v>100</v>
      </c>
    </row>
    <row r="40" spans="1:10">
      <c r="A40" s="4">
        <v>537862207</v>
      </c>
      <c r="B40" s="4" t="s">
        <v>202</v>
      </c>
      <c r="C40" s="4" t="s">
        <v>203</v>
      </c>
      <c r="D40" s="4">
        <v>55</v>
      </c>
      <c r="E40" s="5">
        <v>24277</v>
      </c>
      <c r="F40" s="4" t="s">
        <v>64</v>
      </c>
      <c r="G40" s="4" t="s">
        <v>65</v>
      </c>
      <c r="H40" s="5">
        <v>44108</v>
      </c>
      <c r="I40" s="4" t="s">
        <v>204</v>
      </c>
    </row>
    <row r="41" spans="1:10">
      <c r="A41" s="4">
        <v>530112262</v>
      </c>
      <c r="B41" s="4" t="s">
        <v>378</v>
      </c>
      <c r="C41" s="4" t="s">
        <v>379</v>
      </c>
      <c r="D41" s="4">
        <v>69</v>
      </c>
      <c r="E41" s="5">
        <v>19045</v>
      </c>
      <c r="F41" s="4" t="s">
        <v>49</v>
      </c>
      <c r="G41" s="4" t="s">
        <v>380</v>
      </c>
      <c r="H41" s="5">
        <v>44091</v>
      </c>
      <c r="I41" s="6" t="s">
        <v>381</v>
      </c>
    </row>
    <row r="42" spans="1:10">
      <c r="A42" s="4">
        <v>42467333</v>
      </c>
      <c r="B42" s="4" t="s">
        <v>419</v>
      </c>
      <c r="C42" s="4" t="s">
        <v>420</v>
      </c>
      <c r="D42" s="4">
        <v>39</v>
      </c>
      <c r="E42" s="5">
        <v>30091</v>
      </c>
      <c r="F42" s="4" t="s">
        <v>54</v>
      </c>
      <c r="G42" s="4" t="s">
        <v>196</v>
      </c>
      <c r="H42" s="5">
        <v>44023</v>
      </c>
      <c r="I42" s="4" t="s">
        <v>421</v>
      </c>
    </row>
    <row r="43" spans="1:10">
      <c r="A43" s="4">
        <v>534848149</v>
      </c>
      <c r="B43" s="4" t="s">
        <v>67</v>
      </c>
      <c r="C43" s="4" t="s">
        <v>68</v>
      </c>
      <c r="D43" s="4">
        <v>58</v>
      </c>
      <c r="E43" s="5">
        <v>23305</v>
      </c>
      <c r="F43" s="4" t="s">
        <v>64</v>
      </c>
      <c r="G43" s="4" t="s">
        <v>69</v>
      </c>
      <c r="H43" s="5">
        <v>44131</v>
      </c>
      <c r="I43" s="6" t="s">
        <v>70</v>
      </c>
    </row>
    <row r="44" spans="1:10">
      <c r="A44" s="4">
        <v>535229173</v>
      </c>
      <c r="B44" s="4" t="s">
        <v>363</v>
      </c>
      <c r="C44" s="4" t="s">
        <v>120</v>
      </c>
      <c r="D44" s="4">
        <v>73</v>
      </c>
      <c r="E44" s="5">
        <v>17556</v>
      </c>
      <c r="F44" s="4" t="s">
        <v>49</v>
      </c>
      <c r="G44" s="4" t="s">
        <v>315</v>
      </c>
      <c r="H44" s="5">
        <v>44129</v>
      </c>
      <c r="I44" s="6" t="s">
        <v>364</v>
      </c>
      <c r="J44" s="4">
        <v>33770639893</v>
      </c>
    </row>
    <row r="45" spans="1:10">
      <c r="A45" s="4">
        <v>523441312</v>
      </c>
      <c r="B45" s="4" t="s">
        <v>295</v>
      </c>
      <c r="C45" s="4" t="s">
        <v>296</v>
      </c>
      <c r="D45" s="4">
        <v>71</v>
      </c>
      <c r="E45" s="5">
        <v>18564</v>
      </c>
      <c r="F45" s="4" t="s">
        <v>49</v>
      </c>
      <c r="G45" s="4" t="s">
        <v>297</v>
      </c>
      <c r="H45" s="5">
        <v>44121</v>
      </c>
      <c r="I45" s="4" t="s">
        <v>298</v>
      </c>
      <c r="J45" s="4">
        <v>490728468</v>
      </c>
    </row>
    <row r="46" spans="1:10">
      <c r="A46" s="4">
        <v>516986337</v>
      </c>
      <c r="B46" s="4" t="s">
        <v>222</v>
      </c>
      <c r="C46" s="4" t="s">
        <v>223</v>
      </c>
      <c r="D46" s="4">
        <v>44</v>
      </c>
      <c r="E46" s="5">
        <v>28213</v>
      </c>
      <c r="F46" s="4" t="s">
        <v>54</v>
      </c>
      <c r="G46" s="4" t="s">
        <v>60</v>
      </c>
      <c r="H46" s="5">
        <v>43614</v>
      </c>
      <c r="I46" s="4" t="s">
        <v>224</v>
      </c>
    </row>
    <row r="47" spans="1:10">
      <c r="A47" s="4">
        <v>535597221</v>
      </c>
      <c r="B47" s="4" t="s">
        <v>52</v>
      </c>
      <c r="C47" s="4" t="s">
        <v>53</v>
      </c>
      <c r="D47" s="4">
        <v>40</v>
      </c>
      <c r="E47" s="5">
        <v>29687</v>
      </c>
      <c r="F47" s="4" t="s">
        <v>54</v>
      </c>
      <c r="G47" s="4" t="s">
        <v>55</v>
      </c>
      <c r="H47" s="5">
        <v>43897</v>
      </c>
      <c r="I47" s="4" t="s">
        <v>56</v>
      </c>
      <c r="J47" s="4" t="s">
        <v>57</v>
      </c>
    </row>
    <row r="48" spans="1:10">
      <c r="A48" s="4">
        <v>534927321</v>
      </c>
      <c r="B48" s="4" t="s">
        <v>58</v>
      </c>
      <c r="C48" s="4" t="s">
        <v>59</v>
      </c>
      <c r="D48" s="4">
        <v>69</v>
      </c>
      <c r="E48" s="5">
        <v>19296</v>
      </c>
      <c r="F48" s="4" t="s">
        <v>49</v>
      </c>
      <c r="G48" s="4" t="s">
        <v>60</v>
      </c>
      <c r="H48" s="5">
        <v>43423</v>
      </c>
      <c r="I48" s="4" t="s">
        <v>61</v>
      </c>
    </row>
    <row r="49" spans="1:10">
      <c r="A49" s="4">
        <v>510627119</v>
      </c>
      <c r="B49" s="4" t="s">
        <v>267</v>
      </c>
      <c r="C49" s="4" t="s">
        <v>268</v>
      </c>
      <c r="D49" s="4">
        <v>84</v>
      </c>
      <c r="E49" s="5">
        <v>13546</v>
      </c>
      <c r="F49" s="4" t="s">
        <v>49</v>
      </c>
      <c r="G49" s="4" t="s">
        <v>269</v>
      </c>
      <c r="H49" s="5">
        <v>40909</v>
      </c>
      <c r="I49" s="4" t="s">
        <v>270</v>
      </c>
      <c r="J49" s="4">
        <v>490574967</v>
      </c>
    </row>
    <row r="50" spans="1:10">
      <c r="A50" s="4">
        <v>42329351</v>
      </c>
      <c r="B50" s="4" t="s">
        <v>232</v>
      </c>
      <c r="C50" s="4" t="s">
        <v>195</v>
      </c>
      <c r="D50" s="4">
        <v>61</v>
      </c>
      <c r="E50" s="5">
        <v>22198</v>
      </c>
      <c r="F50" s="4" t="s">
        <v>64</v>
      </c>
      <c r="G50" s="4" t="s">
        <v>60</v>
      </c>
      <c r="H50" s="5">
        <v>44197</v>
      </c>
      <c r="I50" s="4" t="s">
        <v>233</v>
      </c>
    </row>
    <row r="51" spans="1:10">
      <c r="A51" s="4">
        <v>535655122</v>
      </c>
      <c r="B51" s="4" t="s">
        <v>286</v>
      </c>
      <c r="C51" s="4" t="s">
        <v>287</v>
      </c>
      <c r="D51" s="4">
        <v>74</v>
      </c>
      <c r="E51" s="5">
        <v>17327</v>
      </c>
      <c r="F51" s="4" t="s">
        <v>49</v>
      </c>
      <c r="G51" s="4" t="s">
        <v>288</v>
      </c>
      <c r="H51" s="5">
        <v>43877</v>
      </c>
      <c r="I51" s="6" t="s">
        <v>289</v>
      </c>
    </row>
    <row r="52" spans="1:10">
      <c r="A52" s="4">
        <v>46571289</v>
      </c>
      <c r="B52" s="4" t="s">
        <v>205</v>
      </c>
      <c r="C52" s="4" t="s">
        <v>206</v>
      </c>
      <c r="D52" s="4">
        <v>48</v>
      </c>
      <c r="E52" s="5">
        <v>26671</v>
      </c>
      <c r="F52" s="4" t="s">
        <v>54</v>
      </c>
      <c r="G52" s="4" t="s">
        <v>207</v>
      </c>
      <c r="H52" s="5">
        <v>44240</v>
      </c>
      <c r="I52" s="4" t="s">
        <v>208</v>
      </c>
      <c r="J52" s="4">
        <v>33683819043</v>
      </c>
    </row>
    <row r="53" spans="1:10">
      <c r="A53" s="4">
        <v>525709011</v>
      </c>
      <c r="B53" s="4" t="s">
        <v>355</v>
      </c>
      <c r="C53" s="4" t="s">
        <v>356</v>
      </c>
      <c r="D53" s="4">
        <v>78</v>
      </c>
      <c r="E53" s="5">
        <v>15769</v>
      </c>
      <c r="F53" s="4" t="s">
        <v>49</v>
      </c>
      <c r="G53" s="4" t="s">
        <v>357</v>
      </c>
      <c r="H53" s="5">
        <v>40909</v>
      </c>
      <c r="I53" s="6" t="s">
        <v>358</v>
      </c>
      <c r="J53" s="4">
        <v>603844531</v>
      </c>
    </row>
    <row r="54" spans="1:10">
      <c r="A54" s="4">
        <v>45951127</v>
      </c>
      <c r="B54" s="4" t="s">
        <v>47</v>
      </c>
      <c r="C54" s="4" t="s">
        <v>48</v>
      </c>
      <c r="D54" s="4">
        <v>71</v>
      </c>
      <c r="E54" s="5">
        <v>18370</v>
      </c>
      <c r="F54" s="4" t="s">
        <v>49</v>
      </c>
      <c r="G54" s="4" t="s">
        <v>50</v>
      </c>
      <c r="H54" s="5">
        <v>44131</v>
      </c>
      <c r="I54" s="6" t="s">
        <v>51</v>
      </c>
    </row>
    <row r="55" spans="1:10">
      <c r="A55" s="4">
        <v>523532296</v>
      </c>
      <c r="B55" s="4" t="s">
        <v>425</v>
      </c>
      <c r="C55" s="4" t="s">
        <v>426</v>
      </c>
      <c r="D55" s="4">
        <v>55</v>
      </c>
      <c r="E55" s="5">
        <v>24313</v>
      </c>
      <c r="F55" s="4" t="s">
        <v>64</v>
      </c>
      <c r="G55" s="4" t="s">
        <v>427</v>
      </c>
      <c r="H55" s="5">
        <v>42888</v>
      </c>
      <c r="I55" s="4" t="s">
        <v>428</v>
      </c>
    </row>
    <row r="56" spans="1:10">
      <c r="A56" s="4">
        <v>514080103</v>
      </c>
      <c r="B56" s="4" t="s">
        <v>346</v>
      </c>
      <c r="C56" s="4" t="s">
        <v>343</v>
      </c>
      <c r="D56" s="4">
        <v>67</v>
      </c>
      <c r="E56" s="5">
        <v>20007</v>
      </c>
      <c r="F56" s="4" t="s">
        <v>49</v>
      </c>
      <c r="G56" s="4" t="s">
        <v>347</v>
      </c>
      <c r="H56" s="5">
        <v>43739</v>
      </c>
      <c r="I56" s="6" t="s">
        <v>348</v>
      </c>
      <c r="J56" s="4">
        <v>33442284424</v>
      </c>
    </row>
    <row r="57" spans="1:10">
      <c r="A57" s="4">
        <v>47794228</v>
      </c>
      <c r="B57" s="4" t="s">
        <v>274</v>
      </c>
      <c r="C57" s="4" t="s">
        <v>2</v>
      </c>
      <c r="D57" s="4">
        <v>58</v>
      </c>
      <c r="E57" s="5">
        <v>23197</v>
      </c>
      <c r="F57" s="4" t="s">
        <v>64</v>
      </c>
      <c r="G57" s="4" t="s">
        <v>275</v>
      </c>
      <c r="H57" s="5">
        <v>44121</v>
      </c>
      <c r="I57" s="4" t="s">
        <v>276</v>
      </c>
    </row>
    <row r="58" spans="1:10">
      <c r="A58" s="4">
        <v>518881106</v>
      </c>
      <c r="B58" s="4" t="s">
        <v>216</v>
      </c>
      <c r="C58" s="4" t="s">
        <v>214</v>
      </c>
      <c r="D58" s="4">
        <v>75</v>
      </c>
      <c r="E58" s="5">
        <v>17097</v>
      </c>
      <c r="F58" s="4" t="s">
        <v>49</v>
      </c>
      <c r="G58" s="4" t="s">
        <v>217</v>
      </c>
      <c r="H58" s="5">
        <v>41903</v>
      </c>
      <c r="I58" s="6" t="s">
        <v>218</v>
      </c>
    </row>
    <row r="59" spans="1:10">
      <c r="A59" s="4">
        <v>521372267</v>
      </c>
      <c r="B59" s="4" t="s">
        <v>255</v>
      </c>
      <c r="C59" s="4" t="s">
        <v>250</v>
      </c>
      <c r="D59" s="4">
        <v>74</v>
      </c>
      <c r="E59" s="5">
        <v>17200</v>
      </c>
      <c r="F59" s="4" t="s">
        <v>49</v>
      </c>
      <c r="G59" s="4" t="s">
        <v>60</v>
      </c>
      <c r="H59" s="5">
        <v>43147</v>
      </c>
      <c r="I59" s="4" t="s">
        <v>256</v>
      </c>
      <c r="J59" s="4">
        <v>490456090</v>
      </c>
    </row>
    <row r="60" spans="1:10">
      <c r="A60" s="4">
        <v>41711012</v>
      </c>
      <c r="B60" s="4" t="s">
        <v>460</v>
      </c>
      <c r="C60" s="4" t="s">
        <v>461</v>
      </c>
      <c r="D60" s="4">
        <v>48</v>
      </c>
      <c r="E60" s="5">
        <v>26703</v>
      </c>
      <c r="F60" s="4" t="s">
        <v>54</v>
      </c>
      <c r="G60" s="4" t="s">
        <v>462</v>
      </c>
      <c r="H60" s="5">
        <v>44250</v>
      </c>
      <c r="I60" s="4" t="s">
        <v>463</v>
      </c>
    </row>
    <row r="61" spans="1:10">
      <c r="A61" s="4">
        <v>512536311</v>
      </c>
      <c r="B61" s="4" t="s">
        <v>213</v>
      </c>
      <c r="C61" s="4" t="s">
        <v>214</v>
      </c>
      <c r="D61" s="4">
        <v>65</v>
      </c>
      <c r="E61" s="5">
        <v>20820</v>
      </c>
      <c r="F61" s="4" t="s">
        <v>64</v>
      </c>
      <c r="G61" s="4" t="s">
        <v>125</v>
      </c>
      <c r="H61" s="5">
        <v>42892</v>
      </c>
      <c r="I61" s="4" t="s">
        <v>215</v>
      </c>
      <c r="J61" s="4">
        <v>33637096441</v>
      </c>
    </row>
    <row r="62" spans="1:10">
      <c r="A62" s="4">
        <v>3324094</v>
      </c>
      <c r="B62" s="4" t="s">
        <v>161</v>
      </c>
      <c r="C62" s="4" t="s">
        <v>158</v>
      </c>
      <c r="D62" s="4">
        <v>65</v>
      </c>
      <c r="E62" s="5">
        <v>20524</v>
      </c>
      <c r="F62" s="4" t="s">
        <v>64</v>
      </c>
      <c r="G62" s="4" t="s">
        <v>80</v>
      </c>
      <c r="H62" s="5">
        <v>43695</v>
      </c>
      <c r="I62" s="6" t="s">
        <v>162</v>
      </c>
    </row>
    <row r="63" spans="1:10">
      <c r="A63" s="4">
        <v>46378099</v>
      </c>
      <c r="B63" s="4" t="s">
        <v>71</v>
      </c>
      <c r="C63" s="4" t="s">
        <v>72</v>
      </c>
      <c r="D63" s="4">
        <v>72</v>
      </c>
      <c r="E63" s="5">
        <v>18150</v>
      </c>
      <c r="F63" s="4" t="s">
        <v>49</v>
      </c>
      <c r="G63" s="4" t="s">
        <v>73</v>
      </c>
      <c r="H63" s="5">
        <v>43632</v>
      </c>
      <c r="I63" s="4" t="s">
        <v>74</v>
      </c>
    </row>
    <row r="64" spans="1:10">
      <c r="A64" s="4">
        <v>513984228</v>
      </c>
      <c r="B64" s="4" t="s">
        <v>271</v>
      </c>
      <c r="C64" s="4" t="s">
        <v>272</v>
      </c>
      <c r="D64" s="4">
        <v>74</v>
      </c>
      <c r="E64" s="5">
        <v>17381</v>
      </c>
      <c r="F64" s="4" t="s">
        <v>49</v>
      </c>
      <c r="G64" s="4" t="s">
        <v>173</v>
      </c>
      <c r="H64" s="5">
        <v>44031</v>
      </c>
      <c r="I64" s="6" t="s">
        <v>273</v>
      </c>
      <c r="J64" s="4">
        <v>496963156155</v>
      </c>
    </row>
    <row r="65" spans="1:10">
      <c r="A65" s="4">
        <v>41855274</v>
      </c>
      <c r="B65" s="4" t="s">
        <v>141</v>
      </c>
      <c r="C65" s="4" t="s">
        <v>132</v>
      </c>
      <c r="D65" s="4">
        <v>76</v>
      </c>
      <c r="E65" s="5">
        <v>16595</v>
      </c>
      <c r="F65" s="4" t="s">
        <v>49</v>
      </c>
      <c r="G65" s="4" t="s">
        <v>142</v>
      </c>
      <c r="H65" s="5">
        <v>43352</v>
      </c>
      <c r="I65" s="4" t="s">
        <v>143</v>
      </c>
    </row>
    <row r="66" spans="1:10">
      <c r="A66" s="4">
        <v>541157220</v>
      </c>
      <c r="B66" s="4" t="s">
        <v>290</v>
      </c>
      <c r="C66" s="4" t="s">
        <v>291</v>
      </c>
      <c r="D66" s="4">
        <v>71</v>
      </c>
      <c r="E66" s="5">
        <v>18274</v>
      </c>
      <c r="F66" s="4" t="s">
        <v>49</v>
      </c>
      <c r="G66" s="4" t="s">
        <v>69</v>
      </c>
      <c r="H66" s="5">
        <v>43569</v>
      </c>
      <c r="I66" s="6" t="s">
        <v>292</v>
      </c>
    </row>
    <row r="67" spans="1:10">
      <c r="A67" s="4">
        <v>524740292</v>
      </c>
      <c r="B67" s="4" t="s">
        <v>234</v>
      </c>
      <c r="C67" s="4" t="s">
        <v>2</v>
      </c>
      <c r="D67" s="4">
        <v>68</v>
      </c>
      <c r="E67" s="5">
        <v>19371</v>
      </c>
      <c r="F67" s="4" t="s">
        <v>49</v>
      </c>
      <c r="G67" s="4" t="s">
        <v>60</v>
      </c>
      <c r="H67" s="5">
        <v>42210</v>
      </c>
      <c r="I67" s="4" t="s">
        <v>235</v>
      </c>
    </row>
    <row r="68" spans="1:10">
      <c r="A68" s="4">
        <v>527804235</v>
      </c>
      <c r="B68" s="4" t="s">
        <v>365</v>
      </c>
      <c r="C68" s="4" t="s">
        <v>366</v>
      </c>
      <c r="D68" s="4">
        <v>73</v>
      </c>
      <c r="E68" s="5">
        <v>17631</v>
      </c>
      <c r="F68" s="4" t="s">
        <v>49</v>
      </c>
      <c r="G68" s="4" t="s">
        <v>367</v>
      </c>
      <c r="H68" s="5">
        <v>43004</v>
      </c>
      <c r="I68" s="4" t="s">
        <v>368</v>
      </c>
    </row>
    <row r="69" spans="1:10">
      <c r="A69" s="4">
        <v>516747283</v>
      </c>
      <c r="B69" s="4" t="s">
        <v>127</v>
      </c>
      <c r="C69" s="4" t="s">
        <v>128</v>
      </c>
      <c r="D69" s="4">
        <v>73</v>
      </c>
      <c r="E69" s="5">
        <v>17760</v>
      </c>
      <c r="F69" s="4" t="s">
        <v>49</v>
      </c>
      <c r="G69" s="4" t="s">
        <v>129</v>
      </c>
      <c r="H69" s="5">
        <v>43212</v>
      </c>
      <c r="I69" s="4" t="s">
        <v>130</v>
      </c>
    </row>
    <row r="70" spans="1:10">
      <c r="A70" s="4">
        <v>524017216</v>
      </c>
      <c r="B70" s="4" t="s">
        <v>198</v>
      </c>
      <c r="C70" s="4" t="s">
        <v>199</v>
      </c>
      <c r="D70" s="4">
        <v>67</v>
      </c>
      <c r="E70" s="5">
        <v>19737</v>
      </c>
      <c r="F70" s="4" t="s">
        <v>49</v>
      </c>
      <c r="G70" s="4" t="s">
        <v>200</v>
      </c>
      <c r="H70" s="5">
        <v>40909</v>
      </c>
      <c r="I70" s="4" t="s">
        <v>201</v>
      </c>
    </row>
    <row r="71" spans="1:10">
      <c r="A71" s="4">
        <v>526310127</v>
      </c>
      <c r="B71" s="4" t="s">
        <v>171</v>
      </c>
      <c r="C71" s="4" t="s">
        <v>172</v>
      </c>
      <c r="D71" s="4">
        <v>73</v>
      </c>
      <c r="E71" s="5">
        <v>17877</v>
      </c>
      <c r="F71" s="4" t="s">
        <v>49</v>
      </c>
      <c r="G71" s="4" t="s">
        <v>173</v>
      </c>
      <c r="H71" s="5">
        <v>40909</v>
      </c>
      <c r="I71" s="4" t="s">
        <v>174</v>
      </c>
      <c r="J71" s="4">
        <v>490574015</v>
      </c>
    </row>
    <row r="72" spans="1:10">
      <c r="A72" s="4">
        <v>512596319</v>
      </c>
      <c r="B72" s="4" t="s">
        <v>264</v>
      </c>
      <c r="C72" s="4" t="s">
        <v>223</v>
      </c>
      <c r="D72" s="4">
        <v>66</v>
      </c>
      <c r="E72" s="5">
        <v>20104</v>
      </c>
      <c r="F72" s="4" t="s">
        <v>49</v>
      </c>
      <c r="G72" s="4" t="s">
        <v>265</v>
      </c>
      <c r="H72" s="5">
        <v>43266</v>
      </c>
      <c r="I72" s="4" t="s">
        <v>266</v>
      </c>
    </row>
    <row r="73" spans="1:10">
      <c r="A73" s="4">
        <v>528127082</v>
      </c>
      <c r="B73" s="4" t="s">
        <v>219</v>
      </c>
      <c r="C73" s="4" t="s">
        <v>76</v>
      </c>
      <c r="D73" s="4">
        <v>69</v>
      </c>
      <c r="E73" s="5">
        <v>19039</v>
      </c>
      <c r="F73" s="4" t="s">
        <v>49</v>
      </c>
      <c r="G73" s="4" t="s">
        <v>220</v>
      </c>
      <c r="H73" s="5">
        <v>40909</v>
      </c>
      <c r="I73" s="4" t="s">
        <v>221</v>
      </c>
    </row>
    <row r="74" spans="1:10">
      <c r="A74" s="4">
        <v>45386267</v>
      </c>
      <c r="B74" s="4" t="s">
        <v>302</v>
      </c>
      <c r="C74" s="4" t="s">
        <v>303</v>
      </c>
      <c r="D74" s="4">
        <v>62</v>
      </c>
      <c r="E74" s="5">
        <v>21816</v>
      </c>
      <c r="F74" s="4" t="s">
        <v>64</v>
      </c>
      <c r="G74" s="4" t="s">
        <v>304</v>
      </c>
      <c r="H74" s="5">
        <v>42593</v>
      </c>
      <c r="I74" s="4" t="s">
        <v>305</v>
      </c>
    </row>
    <row r="75" spans="1:10">
      <c r="A75" s="4">
        <v>534587323</v>
      </c>
      <c r="B75" s="4" t="s">
        <v>429</v>
      </c>
      <c r="C75" s="4" t="s">
        <v>430</v>
      </c>
      <c r="D75" s="4">
        <v>49</v>
      </c>
      <c r="E75" s="5">
        <v>26580</v>
      </c>
      <c r="F75" s="4" t="s">
        <v>54</v>
      </c>
      <c r="G75" s="4" t="s">
        <v>60</v>
      </c>
      <c r="H75" s="5">
        <v>43418</v>
      </c>
      <c r="I75" s="4" t="s">
        <v>431</v>
      </c>
    </row>
    <row r="76" spans="1:10">
      <c r="A76" s="4">
        <v>48137097</v>
      </c>
      <c r="B76" s="4" t="s">
        <v>406</v>
      </c>
      <c r="C76" s="4" t="s">
        <v>226</v>
      </c>
      <c r="D76" s="4">
        <v>64</v>
      </c>
      <c r="E76" s="5">
        <v>21040</v>
      </c>
      <c r="F76" s="4" t="s">
        <v>64</v>
      </c>
      <c r="G76" s="4" t="s">
        <v>407</v>
      </c>
      <c r="H76" s="5">
        <v>40909</v>
      </c>
      <c r="I76" s="4" t="s">
        <v>408</v>
      </c>
    </row>
    <row r="77" spans="1:10">
      <c r="A77" s="4">
        <v>510880247</v>
      </c>
      <c r="B77" s="4" t="s">
        <v>373</v>
      </c>
      <c r="C77" s="4" t="s">
        <v>374</v>
      </c>
      <c r="D77" s="4">
        <v>19</v>
      </c>
      <c r="E77" s="5">
        <v>37380</v>
      </c>
      <c r="F77" s="4" t="s">
        <v>375</v>
      </c>
      <c r="G77" s="4" t="s">
        <v>376</v>
      </c>
      <c r="H77" s="5">
        <v>43562</v>
      </c>
      <c r="I77" s="4" t="s">
        <v>377</v>
      </c>
    </row>
    <row r="78" spans="1:10">
      <c r="A78" s="4">
        <v>527751122</v>
      </c>
      <c r="B78" s="4" t="s">
        <v>157</v>
      </c>
      <c r="C78" s="4" t="s">
        <v>158</v>
      </c>
      <c r="D78" s="4">
        <v>66</v>
      </c>
      <c r="E78" s="5">
        <v>20216</v>
      </c>
      <c r="F78" s="4" t="s">
        <v>49</v>
      </c>
      <c r="G78" s="4" t="s">
        <v>159</v>
      </c>
      <c r="H78" s="5">
        <v>42941</v>
      </c>
      <c r="I78" s="6" t="s">
        <v>160</v>
      </c>
    </row>
    <row r="79" spans="1:10">
      <c r="A79" s="4">
        <v>3468322</v>
      </c>
      <c r="B79" s="4" t="s">
        <v>310</v>
      </c>
      <c r="C79" s="4" t="s">
        <v>311</v>
      </c>
      <c r="D79" s="4">
        <v>48</v>
      </c>
      <c r="E79" s="5">
        <v>26956</v>
      </c>
      <c r="F79" s="4" t="s">
        <v>54</v>
      </c>
      <c r="G79" s="4" t="s">
        <v>60</v>
      </c>
      <c r="H79" s="5">
        <v>43078</v>
      </c>
      <c r="I79" s="4" t="s">
        <v>312</v>
      </c>
    </row>
    <row r="80" spans="1:10">
      <c r="A80" s="4">
        <v>44797225</v>
      </c>
      <c r="B80" s="4" t="s">
        <v>228</v>
      </c>
      <c r="C80" s="4" t="s">
        <v>229</v>
      </c>
      <c r="D80" s="4">
        <v>49</v>
      </c>
      <c r="E80" s="5">
        <v>26406</v>
      </c>
      <c r="F80" s="4" t="s">
        <v>54</v>
      </c>
      <c r="G80" s="4" t="s">
        <v>230</v>
      </c>
      <c r="H80" s="5">
        <v>41161</v>
      </c>
      <c r="I80" s="4" t="s">
        <v>231</v>
      </c>
      <c r="J80" s="4">
        <v>33490596569</v>
      </c>
    </row>
    <row r="81" spans="1:10">
      <c r="A81" s="4">
        <v>49768312</v>
      </c>
      <c r="B81" s="4" t="s">
        <v>359</v>
      </c>
      <c r="C81" s="4" t="s">
        <v>360</v>
      </c>
      <c r="D81" s="4">
        <v>67</v>
      </c>
      <c r="E81" s="5">
        <v>19943</v>
      </c>
      <c r="F81" s="4" t="s">
        <v>49</v>
      </c>
      <c r="G81" s="4" t="s">
        <v>361</v>
      </c>
      <c r="H81" s="5">
        <v>44121</v>
      </c>
      <c r="I81" s="4" t="s">
        <v>362</v>
      </c>
      <c r="J81" s="4">
        <v>490573132</v>
      </c>
    </row>
    <row r="82" spans="1:10">
      <c r="A82" s="4">
        <v>518943156</v>
      </c>
      <c r="B82" s="4" t="s">
        <v>175</v>
      </c>
      <c r="C82" s="4" t="s">
        <v>176</v>
      </c>
      <c r="D82" s="4">
        <v>72</v>
      </c>
      <c r="E82" s="5">
        <v>18051</v>
      </c>
      <c r="F82" s="4" t="s">
        <v>49</v>
      </c>
      <c r="G82" s="4" t="s">
        <v>177</v>
      </c>
      <c r="H82" s="5">
        <v>44131</v>
      </c>
      <c r="I82" s="6" t="s">
        <v>178</v>
      </c>
      <c r="J82" s="4">
        <v>33490597139</v>
      </c>
    </row>
    <row r="83" spans="1:10">
      <c r="A83" s="4">
        <v>533971169</v>
      </c>
      <c r="B83" s="4" t="s">
        <v>1</v>
      </c>
      <c r="C83" s="4" t="s">
        <v>2</v>
      </c>
      <c r="D83" s="4">
        <v>74</v>
      </c>
      <c r="E83" s="5">
        <v>17235</v>
      </c>
      <c r="F83" s="4" t="s">
        <v>49</v>
      </c>
      <c r="G83" s="4" t="s">
        <v>404</v>
      </c>
      <c r="H83" s="5">
        <v>43858</v>
      </c>
      <c r="I83" s="6" t="s">
        <v>405</v>
      </c>
      <c r="J83" s="4">
        <v>615587979</v>
      </c>
    </row>
    <row r="84" spans="1:10">
      <c r="A84" s="4">
        <v>517068023</v>
      </c>
      <c r="B84" s="4" t="s">
        <v>352</v>
      </c>
      <c r="C84" s="4" t="s">
        <v>128</v>
      </c>
      <c r="D84" s="4">
        <v>77</v>
      </c>
      <c r="E84" s="5">
        <v>16372</v>
      </c>
      <c r="F84" s="4" t="s">
        <v>49</v>
      </c>
      <c r="G84" s="4" t="s">
        <v>353</v>
      </c>
      <c r="H84" s="5">
        <v>40909</v>
      </c>
      <c r="I84" s="6" t="s">
        <v>354</v>
      </c>
      <c r="J84" s="4">
        <v>33490571250</v>
      </c>
    </row>
    <row r="85" spans="1:10">
      <c r="A85" s="4">
        <v>512868034</v>
      </c>
      <c r="B85" s="4" t="s">
        <v>392</v>
      </c>
      <c r="C85" s="4" t="s">
        <v>389</v>
      </c>
      <c r="D85" s="4">
        <v>75</v>
      </c>
      <c r="E85" s="5">
        <v>16892</v>
      </c>
      <c r="F85" s="4" t="s">
        <v>49</v>
      </c>
      <c r="G85" s="4" t="s">
        <v>393</v>
      </c>
      <c r="H85" s="5">
        <v>40909</v>
      </c>
      <c r="I85" s="4" t="s">
        <v>394</v>
      </c>
      <c r="J85" s="4">
        <v>687808950</v>
      </c>
    </row>
    <row r="86" spans="1:10">
      <c r="A86" s="4">
        <v>522748154</v>
      </c>
      <c r="B86" s="4" t="s">
        <v>282</v>
      </c>
      <c r="C86" s="4" t="s">
        <v>278</v>
      </c>
      <c r="D86" s="4">
        <v>59</v>
      </c>
      <c r="E86" s="5">
        <v>22780</v>
      </c>
      <c r="F86" s="4" t="s">
        <v>64</v>
      </c>
      <c r="G86" s="4" t="s">
        <v>283</v>
      </c>
      <c r="H86" s="5">
        <v>44031</v>
      </c>
      <c r="I86" s="4" t="s">
        <v>284</v>
      </c>
      <c r="J86" s="4" t="s">
        <v>285</v>
      </c>
    </row>
    <row r="87" spans="1:10">
      <c r="A87" s="4">
        <v>530427271</v>
      </c>
      <c r="B87" s="4" t="s">
        <v>62</v>
      </c>
      <c r="C87" s="4" t="s">
        <v>63</v>
      </c>
      <c r="D87" s="4">
        <v>64</v>
      </c>
      <c r="E87" s="5">
        <v>20933</v>
      </c>
      <c r="F87" s="4" t="s">
        <v>64</v>
      </c>
      <c r="G87" s="4" t="s">
        <v>65</v>
      </c>
      <c r="H87" s="5">
        <v>43638</v>
      </c>
      <c r="I87" s="7" t="s">
        <v>66</v>
      </c>
    </row>
    <row r="88" spans="1:10">
      <c r="A88" s="4">
        <v>510702251</v>
      </c>
      <c r="B88" s="4" t="s">
        <v>452</v>
      </c>
      <c r="C88" s="4" t="s">
        <v>203</v>
      </c>
      <c r="D88" s="4">
        <v>56</v>
      </c>
      <c r="E88" s="5">
        <v>24049</v>
      </c>
      <c r="F88" s="4" t="s">
        <v>64</v>
      </c>
      <c r="G88" s="4" t="s">
        <v>453</v>
      </c>
      <c r="H88" s="5">
        <v>43415</v>
      </c>
      <c r="I88" s="4" t="s">
        <v>454</v>
      </c>
    </row>
    <row r="89" spans="1:10">
      <c r="A89" s="4">
        <v>512325254</v>
      </c>
      <c r="B89" s="4" t="s">
        <v>415</v>
      </c>
      <c r="C89" s="4" t="s">
        <v>416</v>
      </c>
      <c r="D89" s="4">
        <v>66</v>
      </c>
      <c r="E89" s="5">
        <v>20129</v>
      </c>
      <c r="F89" s="4" t="s">
        <v>49</v>
      </c>
      <c r="G89" s="4" t="s">
        <v>417</v>
      </c>
      <c r="H89" s="5">
        <v>43886</v>
      </c>
      <c r="I89" s="6" t="s">
        <v>418</v>
      </c>
      <c r="J89" s="4">
        <v>447484147582</v>
      </c>
    </row>
    <row r="90" spans="1:10">
      <c r="A90" s="4">
        <v>537533198</v>
      </c>
      <c r="B90" s="4" t="s">
        <v>448</v>
      </c>
      <c r="C90" s="4" t="s">
        <v>449</v>
      </c>
      <c r="D90" s="4">
        <v>72</v>
      </c>
      <c r="E90" s="5">
        <v>18128</v>
      </c>
      <c r="F90" s="4" t="s">
        <v>49</v>
      </c>
      <c r="G90" s="4" t="s">
        <v>450</v>
      </c>
      <c r="H90" s="5">
        <v>44062</v>
      </c>
      <c r="I90" s="4" t="s">
        <v>451</v>
      </c>
    </row>
    <row r="91" spans="1:10">
      <c r="A91" s="4">
        <v>529002179</v>
      </c>
      <c r="B91" s="4" t="s">
        <v>349</v>
      </c>
      <c r="C91" s="4" t="s">
        <v>350</v>
      </c>
      <c r="D91" s="4">
        <v>78</v>
      </c>
      <c r="E91" s="5">
        <v>15740</v>
      </c>
      <c r="F91" s="4" t="s">
        <v>49</v>
      </c>
      <c r="G91" s="4" t="s">
        <v>60</v>
      </c>
      <c r="H91" s="5">
        <v>42526</v>
      </c>
      <c r="I91" s="4" t="s">
        <v>351</v>
      </c>
    </row>
    <row r="92" spans="1:10">
      <c r="A92" s="4">
        <v>528296186</v>
      </c>
      <c r="B92" s="4" t="s">
        <v>277</v>
      </c>
      <c r="C92" s="4" t="s">
        <v>278</v>
      </c>
      <c r="D92" s="4">
        <v>58</v>
      </c>
      <c r="E92" s="5">
        <v>23114</v>
      </c>
      <c r="F92" s="4" t="s">
        <v>64</v>
      </c>
      <c r="G92" s="4" t="s">
        <v>279</v>
      </c>
      <c r="H92" s="5">
        <v>44114</v>
      </c>
      <c r="I92" s="4" t="s">
        <v>280</v>
      </c>
      <c r="J92" s="4" t="s">
        <v>281</v>
      </c>
    </row>
    <row r="93" spans="1:10">
      <c r="A93" s="4">
        <v>547413192</v>
      </c>
      <c r="B93" s="4" t="s">
        <v>339</v>
      </c>
      <c r="C93" s="4" t="s">
        <v>128</v>
      </c>
      <c r="D93" s="4">
        <v>59</v>
      </c>
      <c r="E93" s="5">
        <v>22749</v>
      </c>
      <c r="F93" s="4" t="s">
        <v>64</v>
      </c>
      <c r="G93" s="4" t="s">
        <v>340</v>
      </c>
      <c r="H93" s="5">
        <v>42610</v>
      </c>
      <c r="I93" s="4" t="s">
        <v>341</v>
      </c>
      <c r="J93" s="4">
        <v>3243822134</v>
      </c>
    </row>
    <row r="94" spans="1:10">
      <c r="A94" s="4">
        <v>525552298</v>
      </c>
      <c r="B94" s="4" t="s">
        <v>187</v>
      </c>
      <c r="C94" s="4" t="s">
        <v>188</v>
      </c>
      <c r="D94" s="4">
        <v>67</v>
      </c>
      <c r="E94" s="5">
        <v>19758</v>
      </c>
      <c r="F94" s="4" t="s">
        <v>49</v>
      </c>
      <c r="G94" s="4" t="s">
        <v>189</v>
      </c>
      <c r="H94" s="5">
        <v>43656</v>
      </c>
      <c r="I94" s="4" t="s">
        <v>190</v>
      </c>
      <c r="J94" s="4">
        <v>4915758902082</v>
      </c>
    </row>
    <row r="95" spans="1:10">
      <c r="A95" s="4">
        <v>514901056</v>
      </c>
      <c r="B95" s="4" t="s">
        <v>4</v>
      </c>
      <c r="C95" s="4" t="s">
        <v>395</v>
      </c>
      <c r="D95" s="4">
        <v>60</v>
      </c>
      <c r="E95" s="5">
        <v>22346</v>
      </c>
      <c r="F95" s="4" t="s">
        <v>64</v>
      </c>
      <c r="G95" s="4" t="s">
        <v>107</v>
      </c>
      <c r="H95" s="5">
        <v>44114</v>
      </c>
      <c r="I95" s="6" t="s">
        <v>396</v>
      </c>
    </row>
    <row r="96" spans="1:10">
      <c r="A96" s="4">
        <v>43003300</v>
      </c>
      <c r="B96" s="4" t="s">
        <v>313</v>
      </c>
      <c r="C96" s="4" t="s">
        <v>314</v>
      </c>
      <c r="D96" s="4">
        <v>55</v>
      </c>
      <c r="E96" s="5">
        <v>24329</v>
      </c>
      <c r="F96" s="4" t="s">
        <v>64</v>
      </c>
      <c r="G96" s="4" t="s">
        <v>315</v>
      </c>
      <c r="H96" s="5">
        <v>43646</v>
      </c>
      <c r="I96" s="6" t="s">
        <v>316</v>
      </c>
      <c r="J96" s="4" t="s">
        <v>317</v>
      </c>
    </row>
    <row r="97" spans="1:10">
      <c r="A97" s="4">
        <v>512134273</v>
      </c>
      <c r="B97" s="4" t="s">
        <v>412</v>
      </c>
      <c r="C97" s="4" t="s">
        <v>413</v>
      </c>
      <c r="D97" s="4">
        <v>47</v>
      </c>
      <c r="E97" s="5">
        <v>27206</v>
      </c>
      <c r="F97" s="4" t="s">
        <v>54</v>
      </c>
      <c r="G97" s="4" t="s">
        <v>133</v>
      </c>
      <c r="H97" s="5">
        <v>43744</v>
      </c>
      <c r="I97" s="4" t="s">
        <v>414</v>
      </c>
      <c r="J97" s="4">
        <v>645220209</v>
      </c>
    </row>
    <row r="98" spans="1:10">
      <c r="A98" s="4">
        <v>42897027</v>
      </c>
      <c r="B98" s="4" t="s">
        <v>397</v>
      </c>
      <c r="C98" s="4" t="s">
        <v>128</v>
      </c>
      <c r="D98" s="4">
        <v>65</v>
      </c>
      <c r="E98" s="5">
        <v>20456</v>
      </c>
      <c r="F98" s="4" t="s">
        <v>49</v>
      </c>
      <c r="G98" s="4" t="s">
        <v>398</v>
      </c>
      <c r="H98" s="5">
        <v>43550</v>
      </c>
      <c r="I98" s="6" t="s">
        <v>399</v>
      </c>
      <c r="J98" s="4">
        <v>490594086</v>
      </c>
    </row>
    <row r="99" spans="1:10">
      <c r="A99" s="4">
        <v>529573179</v>
      </c>
      <c r="B99" s="4" t="s">
        <v>34</v>
      </c>
      <c r="C99" s="4" t="s">
        <v>400</v>
      </c>
      <c r="D99" s="4">
        <v>66</v>
      </c>
      <c r="E99" s="5">
        <v>20408</v>
      </c>
      <c r="F99" s="4" t="s">
        <v>49</v>
      </c>
      <c r="G99" s="4" t="s">
        <v>401</v>
      </c>
      <c r="H99" s="5">
        <v>44121</v>
      </c>
      <c r="I99" s="6" t="s">
        <v>402</v>
      </c>
      <c r="J99" s="4" t="s">
        <v>403</v>
      </c>
    </row>
    <row r="100" spans="1:10">
      <c r="A100" s="4">
        <v>516845211</v>
      </c>
      <c r="B100" s="4" t="s">
        <v>90</v>
      </c>
      <c r="C100" s="4" t="s">
        <v>87</v>
      </c>
      <c r="D100" s="4">
        <v>79</v>
      </c>
      <c r="E100" s="5">
        <v>15681</v>
      </c>
      <c r="F100" s="4" t="s">
        <v>49</v>
      </c>
      <c r="G100" s="4" t="s">
        <v>91</v>
      </c>
      <c r="H100" s="5">
        <v>42531</v>
      </c>
      <c r="I100" s="4" t="s">
        <v>92</v>
      </c>
    </row>
    <row r="101" spans="1:10">
      <c r="A101" s="4">
        <v>43141259</v>
      </c>
      <c r="B101" s="4" t="s">
        <v>27</v>
      </c>
      <c r="C101" s="4" t="s">
        <v>389</v>
      </c>
      <c r="D101" s="4">
        <v>69</v>
      </c>
      <c r="E101" s="5">
        <v>19255</v>
      </c>
      <c r="F101" s="4" t="s">
        <v>49</v>
      </c>
      <c r="G101" s="4" t="s">
        <v>390</v>
      </c>
      <c r="H101" s="5">
        <v>43632</v>
      </c>
      <c r="I101" s="6" t="s">
        <v>391</v>
      </c>
      <c r="J101" s="4">
        <v>442867551</v>
      </c>
    </row>
    <row r="102" spans="1:10">
      <c r="A102" s="4">
        <v>510237013</v>
      </c>
      <c r="B102" s="4" t="s">
        <v>209</v>
      </c>
      <c r="C102" s="4" t="s">
        <v>210</v>
      </c>
      <c r="D102" s="4">
        <v>64</v>
      </c>
      <c r="E102" s="5">
        <v>21135</v>
      </c>
      <c r="F102" s="4" t="s">
        <v>64</v>
      </c>
      <c r="G102" s="4" t="s">
        <v>211</v>
      </c>
      <c r="H102" s="5">
        <v>40909</v>
      </c>
      <c r="I102" s="4" t="s">
        <v>212</v>
      </c>
    </row>
    <row r="103" spans="1:10">
      <c r="A103" s="4">
        <v>518090185</v>
      </c>
      <c r="B103" s="4" t="s">
        <v>18</v>
      </c>
      <c r="C103" s="4" t="s">
        <v>2</v>
      </c>
      <c r="D103" s="4">
        <v>52</v>
      </c>
      <c r="E103" s="5">
        <v>25466</v>
      </c>
      <c r="F103" s="4" t="s">
        <v>64</v>
      </c>
      <c r="G103" s="4" t="s">
        <v>245</v>
      </c>
      <c r="H103" s="5">
        <v>44184</v>
      </c>
      <c r="I103" s="6" t="s">
        <v>246</v>
      </c>
      <c r="J103" s="4">
        <v>33673038516</v>
      </c>
    </row>
    <row r="104" spans="1:10">
      <c r="A104" s="4">
        <v>545060255</v>
      </c>
      <c r="B104" s="4" t="s">
        <v>329</v>
      </c>
      <c r="C104" s="4" t="s">
        <v>330</v>
      </c>
      <c r="D104" s="4">
        <v>63</v>
      </c>
      <c r="E104" s="5">
        <v>21445</v>
      </c>
      <c r="F104" s="4" t="s">
        <v>64</v>
      </c>
      <c r="G104" s="4" t="s">
        <v>65</v>
      </c>
      <c r="H104" s="5">
        <v>43713</v>
      </c>
      <c r="I104" s="4" t="s">
        <v>331</v>
      </c>
    </row>
    <row r="105" spans="1:10">
      <c r="A105" s="4">
        <v>45642312</v>
      </c>
      <c r="B105" s="4" t="s">
        <v>194</v>
      </c>
      <c r="C105" s="4" t="s">
        <v>195</v>
      </c>
      <c r="D105" s="4">
        <v>77</v>
      </c>
      <c r="E105" s="5">
        <v>16286</v>
      </c>
      <c r="F105" s="4" t="s">
        <v>49</v>
      </c>
      <c r="G105" s="4" t="s">
        <v>196</v>
      </c>
      <c r="H105" s="5">
        <v>43288</v>
      </c>
      <c r="I105" s="4" t="s">
        <v>197</v>
      </c>
    </row>
    <row r="106" spans="1:10">
      <c r="A106" s="4">
        <v>513567198</v>
      </c>
      <c r="B106" s="4" t="s">
        <v>123</v>
      </c>
      <c r="C106" s="4" t="s">
        <v>124</v>
      </c>
      <c r="D106" s="4">
        <v>72</v>
      </c>
      <c r="E106" s="5">
        <v>18182</v>
      </c>
      <c r="F106" s="4" t="s">
        <v>49</v>
      </c>
      <c r="G106" s="4" t="s">
        <v>125</v>
      </c>
      <c r="H106" s="5">
        <v>40909</v>
      </c>
      <c r="I106" s="4" t="s">
        <v>126</v>
      </c>
      <c r="J106" s="4">
        <v>652578855</v>
      </c>
    </row>
    <row r="107" spans="1:10">
      <c r="A107" s="4">
        <v>43804302</v>
      </c>
      <c r="B107" s="4" t="s">
        <v>82</v>
      </c>
      <c r="C107" s="4" t="s">
        <v>83</v>
      </c>
      <c r="D107" s="4">
        <v>14</v>
      </c>
      <c r="E107" s="5">
        <v>39195</v>
      </c>
      <c r="F107" s="4" t="s">
        <v>84</v>
      </c>
      <c r="G107" s="4" t="s">
        <v>85</v>
      </c>
      <c r="H107" s="5">
        <v>44129</v>
      </c>
      <c r="I107" s="4" t="s">
        <v>81</v>
      </c>
    </row>
    <row r="108" spans="1:10">
      <c r="A108" s="4">
        <v>532246249</v>
      </c>
      <c r="B108" s="4" t="s">
        <v>225</v>
      </c>
      <c r="C108" s="4" t="s">
        <v>226</v>
      </c>
      <c r="D108" s="4">
        <v>72</v>
      </c>
      <c r="E108" s="5">
        <v>18017</v>
      </c>
      <c r="F108" s="4" t="s">
        <v>49</v>
      </c>
      <c r="G108" s="4" t="s">
        <v>60</v>
      </c>
      <c r="H108" s="5">
        <v>40909</v>
      </c>
      <c r="I108" s="4" t="s">
        <v>227</v>
      </c>
    </row>
    <row r="109" spans="1:10">
      <c r="A109" s="4">
        <v>517585312</v>
      </c>
      <c r="B109" s="4" t="s">
        <v>135</v>
      </c>
      <c r="C109" s="4" t="s">
        <v>132</v>
      </c>
      <c r="D109" s="4">
        <v>63</v>
      </c>
      <c r="E109" s="5">
        <v>21478</v>
      </c>
      <c r="F109" s="4" t="s">
        <v>64</v>
      </c>
      <c r="G109" s="4" t="s">
        <v>136</v>
      </c>
      <c r="H109" s="5">
        <v>44121</v>
      </c>
      <c r="I109" s="6" t="s">
        <v>137</v>
      </c>
    </row>
    <row r="110" spans="1:10">
      <c r="A110" s="4">
        <v>518209173</v>
      </c>
      <c r="B110" s="4" t="s">
        <v>7</v>
      </c>
      <c r="C110" s="4" t="s">
        <v>6</v>
      </c>
      <c r="D110" s="4">
        <v>68</v>
      </c>
      <c r="E110" s="5">
        <v>19411</v>
      </c>
      <c r="F110" s="4" t="s">
        <v>49</v>
      </c>
      <c r="G110" s="4" t="s">
        <v>382</v>
      </c>
      <c r="H110" s="5">
        <v>44128</v>
      </c>
      <c r="I110" s="6" t="s">
        <v>383</v>
      </c>
      <c r="J110" s="4">
        <v>33432501663</v>
      </c>
    </row>
    <row r="111" spans="1:10">
      <c r="A111" s="4">
        <v>540328136</v>
      </c>
      <c r="B111" s="4" t="s">
        <v>437</v>
      </c>
      <c r="C111" s="4" t="s">
        <v>438</v>
      </c>
      <c r="D111" s="4">
        <v>88</v>
      </c>
      <c r="E111" s="5">
        <v>12080</v>
      </c>
      <c r="F111" s="4" t="s">
        <v>49</v>
      </c>
      <c r="G111" s="4" t="s">
        <v>60</v>
      </c>
      <c r="H111" s="5">
        <v>40909</v>
      </c>
      <c r="I111" s="4" t="s">
        <v>439</v>
      </c>
      <c r="J111" s="4">
        <v>633387500</v>
      </c>
    </row>
    <row r="112" spans="1:10">
      <c r="A112" s="4">
        <v>518951030</v>
      </c>
      <c r="B112" s="4" t="s">
        <v>260</v>
      </c>
      <c r="C112" s="4" t="s">
        <v>261</v>
      </c>
      <c r="D112" s="4">
        <v>89</v>
      </c>
      <c r="E112" s="5">
        <v>11714</v>
      </c>
      <c r="F112" s="4" t="s">
        <v>49</v>
      </c>
      <c r="G112" s="4" t="s">
        <v>262</v>
      </c>
      <c r="H112" s="5">
        <v>42274</v>
      </c>
      <c r="I112" s="4" t="s">
        <v>263</v>
      </c>
    </row>
    <row r="113" spans="1:10">
      <c r="A113" s="4">
        <v>536610132</v>
      </c>
      <c r="B113" s="4" t="s">
        <v>25</v>
      </c>
      <c r="C113" s="4" t="s">
        <v>63</v>
      </c>
      <c r="D113" s="4">
        <v>63</v>
      </c>
      <c r="E113" s="5">
        <v>21372</v>
      </c>
      <c r="F113" s="4" t="s">
        <v>64</v>
      </c>
      <c r="G113" s="4" t="s">
        <v>435</v>
      </c>
      <c r="H113" s="5">
        <v>44131</v>
      </c>
      <c r="I113" s="6" t="s">
        <v>436</v>
      </c>
    </row>
    <row r="114" spans="1:10">
      <c r="A114" s="4">
        <v>528918183</v>
      </c>
      <c r="B114" s="4" t="s">
        <v>446</v>
      </c>
      <c r="C114" s="4" t="s">
        <v>356</v>
      </c>
      <c r="D114" s="4">
        <v>80</v>
      </c>
      <c r="E114" s="5">
        <v>15074</v>
      </c>
      <c r="F114" s="4" t="s">
        <v>49</v>
      </c>
      <c r="G114" s="4" t="s">
        <v>185</v>
      </c>
      <c r="H114" s="5">
        <v>43632</v>
      </c>
      <c r="I114" s="6" t="s">
        <v>447</v>
      </c>
    </row>
    <row r="115" spans="1:10">
      <c r="A115" s="4">
        <v>542809167</v>
      </c>
      <c r="B115" s="4" t="s">
        <v>455</v>
      </c>
      <c r="C115" s="4" t="s">
        <v>356</v>
      </c>
      <c r="D115" s="4">
        <v>76</v>
      </c>
      <c r="E115" s="5">
        <v>16519</v>
      </c>
      <c r="F115" s="4" t="s">
        <v>49</v>
      </c>
      <c r="G115" s="4" t="s">
        <v>211</v>
      </c>
      <c r="H115" s="5">
        <v>40909</v>
      </c>
      <c r="I115" s="4" t="s">
        <v>456</v>
      </c>
    </row>
    <row r="116" spans="1:10">
      <c r="A116" s="4">
        <v>515121334</v>
      </c>
      <c r="B116" s="4" t="s">
        <v>240</v>
      </c>
      <c r="C116" s="4" t="s">
        <v>237</v>
      </c>
      <c r="D116" s="4">
        <v>65</v>
      </c>
      <c r="E116" s="5">
        <v>20635</v>
      </c>
      <c r="F116" s="4" t="s">
        <v>64</v>
      </c>
      <c r="G116" s="4" t="s">
        <v>60</v>
      </c>
      <c r="H116" s="5">
        <v>43596</v>
      </c>
      <c r="I116" s="4" t="s">
        <v>241</v>
      </c>
    </row>
    <row r="117" spans="1:10">
      <c r="A117" s="4">
        <v>523233225</v>
      </c>
      <c r="B117" s="4" t="s">
        <v>138</v>
      </c>
      <c r="C117" s="4" t="s">
        <v>132</v>
      </c>
      <c r="D117" s="4">
        <v>69</v>
      </c>
      <c r="E117" s="5">
        <v>19233</v>
      </c>
      <c r="F117" s="4" t="s">
        <v>49</v>
      </c>
      <c r="G117" s="4" t="s">
        <v>139</v>
      </c>
      <c r="H117" s="5">
        <v>43520</v>
      </c>
      <c r="I117" s="6" t="s">
        <v>140</v>
      </c>
    </row>
    <row r="118" spans="1:10">
      <c r="A118" s="4">
        <v>523937288</v>
      </c>
      <c r="B118" s="4" t="s">
        <v>318</v>
      </c>
      <c r="C118" s="4" t="s">
        <v>319</v>
      </c>
      <c r="D118" s="4">
        <v>73</v>
      </c>
      <c r="E118" s="5">
        <v>17615</v>
      </c>
      <c r="F118" s="4" t="s">
        <v>49</v>
      </c>
      <c r="G118" s="4" t="s">
        <v>320</v>
      </c>
      <c r="H118" s="5">
        <v>44129</v>
      </c>
      <c r="I118" s="4" t="s">
        <v>321</v>
      </c>
    </row>
    <row r="119" spans="1:10">
      <c r="A119" s="4">
        <v>45698290</v>
      </c>
      <c r="B119" s="4" t="s">
        <v>79</v>
      </c>
      <c r="C119" s="4" t="s">
        <v>76</v>
      </c>
      <c r="D119" s="4">
        <v>45</v>
      </c>
      <c r="E119" s="5">
        <v>27767</v>
      </c>
      <c r="F119" s="4" t="s">
        <v>54</v>
      </c>
      <c r="G119" s="4" t="s">
        <v>80</v>
      </c>
      <c r="H119" s="5">
        <v>44129</v>
      </c>
      <c r="I119" s="4" t="s">
        <v>81</v>
      </c>
    </row>
    <row r="120" spans="1:10">
      <c r="A120" s="4">
        <v>538550266</v>
      </c>
      <c r="B120" s="4" t="s">
        <v>179</v>
      </c>
      <c r="C120" s="4" t="s">
        <v>180</v>
      </c>
      <c r="D120" s="4">
        <v>84</v>
      </c>
      <c r="E120" s="5">
        <v>13878</v>
      </c>
      <c r="F120" s="4" t="s">
        <v>49</v>
      </c>
      <c r="G120" s="4" t="s">
        <v>181</v>
      </c>
      <c r="H120" s="5">
        <v>43526</v>
      </c>
      <c r="I120" s="4" t="s">
        <v>182</v>
      </c>
      <c r="J120" s="4">
        <v>490584570</v>
      </c>
    </row>
    <row r="121" spans="1:10">
      <c r="A121" s="4">
        <v>519050056</v>
      </c>
      <c r="B121" s="4" t="s">
        <v>191</v>
      </c>
      <c r="C121" s="4" t="s">
        <v>188</v>
      </c>
      <c r="D121" s="4">
        <v>72</v>
      </c>
      <c r="E121" s="5">
        <v>17901</v>
      </c>
      <c r="F121" s="4" t="s">
        <v>49</v>
      </c>
      <c r="G121" s="4" t="s">
        <v>192</v>
      </c>
      <c r="H121" s="5">
        <v>44121</v>
      </c>
      <c r="I121" s="6" t="s">
        <v>193</v>
      </c>
    </row>
    <row r="122" spans="1:10">
      <c r="A122" s="4">
        <v>534120228</v>
      </c>
      <c r="B122" s="4" t="s">
        <v>86</v>
      </c>
      <c r="C122" s="4" t="s">
        <v>87</v>
      </c>
      <c r="D122" s="4">
        <v>68</v>
      </c>
      <c r="E122" s="5">
        <v>19649</v>
      </c>
      <c r="F122" s="4" t="s">
        <v>49</v>
      </c>
      <c r="G122" s="4" t="s">
        <v>88</v>
      </c>
      <c r="H122" s="5">
        <v>43751</v>
      </c>
      <c r="I122" s="4" t="s">
        <v>89</v>
      </c>
    </row>
    <row r="123" spans="1:10">
      <c r="A123" s="4">
        <v>42716277</v>
      </c>
      <c r="B123" s="4" t="s">
        <v>342</v>
      </c>
      <c r="C123" s="4" t="s">
        <v>343</v>
      </c>
      <c r="D123" s="4">
        <v>48</v>
      </c>
      <c r="E123" s="5">
        <v>26790</v>
      </c>
      <c r="F123" s="4" t="s">
        <v>54</v>
      </c>
      <c r="G123" s="4" t="s">
        <v>344</v>
      </c>
      <c r="H123" s="5">
        <v>42606</v>
      </c>
      <c r="I123" s="4" t="s">
        <v>345</v>
      </c>
    </row>
  </sheetData>
  <sortState xmlns:xlrd2="http://schemas.microsoft.com/office/spreadsheetml/2017/richdata2" ref="A2:J123">
    <sortCondition ref="B2:B123"/>
  </sortState>
  <hyperlinks>
    <hyperlink ref="I87" r:id="rId1" xr:uid="{C05EDA39-292A-41A5-8083-916A06B731C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10EE-A0BD-43F9-B479-AB12A3D436E5}">
  <dimension ref="A1:H148"/>
  <sheetViews>
    <sheetView topLeftCell="A109" workbookViewId="0">
      <selection activeCell="A95" sqref="A95"/>
    </sheetView>
  </sheetViews>
  <sheetFormatPr baseColWidth="10" defaultRowHeight="15"/>
  <cols>
    <col min="1" max="1" width="11.42578125" style="4"/>
    <col min="2" max="2" width="17.42578125" style="4" customWidth="1"/>
    <col min="3" max="6" width="11.42578125" style="4"/>
    <col min="7" max="7" width="30.5703125" style="4" customWidth="1"/>
    <col min="8" max="8" width="24.140625" style="8" customWidth="1"/>
    <col min="9" max="16384" width="11.42578125" style="4"/>
  </cols>
  <sheetData>
    <row r="1" spans="1:8">
      <c r="A1" s="4" t="s">
        <v>38</v>
      </c>
      <c r="B1" s="4" t="s">
        <v>11</v>
      </c>
      <c r="C1" s="4" t="s">
        <v>39</v>
      </c>
      <c r="D1" s="4" t="s">
        <v>43</v>
      </c>
      <c r="E1" s="4" t="s">
        <v>851</v>
      </c>
      <c r="G1" s="4" t="s">
        <v>45</v>
      </c>
      <c r="H1" s="8" t="s">
        <v>46</v>
      </c>
    </row>
    <row r="2" spans="1:8">
      <c r="A2" s="4">
        <v>41782203</v>
      </c>
      <c r="B2" s="4" t="s">
        <v>850</v>
      </c>
      <c r="C2" s="4" t="s">
        <v>849</v>
      </c>
      <c r="D2" s="4" t="s">
        <v>848</v>
      </c>
      <c r="E2" s="4" t="str">
        <f t="shared" ref="E2:E33" si="0">REPLACE(D2,3,1,",")</f>
        <v>23,1</v>
      </c>
      <c r="G2" s="4" t="s">
        <v>847</v>
      </c>
    </row>
    <row r="3" spans="1:8">
      <c r="A3" s="4">
        <v>46377281</v>
      </c>
      <c r="B3" s="4" t="s">
        <v>242</v>
      </c>
      <c r="C3" s="4" t="s">
        <v>846</v>
      </c>
      <c r="D3" s="4" t="s">
        <v>714</v>
      </c>
      <c r="E3" s="4" t="str">
        <f t="shared" si="0"/>
        <v>26,5</v>
      </c>
      <c r="G3" s="4" t="s">
        <v>845</v>
      </c>
    </row>
    <row r="4" spans="1:8">
      <c r="A4" s="4">
        <v>510592175</v>
      </c>
      <c r="B4" s="4" t="s">
        <v>148</v>
      </c>
      <c r="C4" s="4" t="s">
        <v>844</v>
      </c>
      <c r="D4" s="4" t="s">
        <v>843</v>
      </c>
      <c r="E4" s="4" t="str">
        <f t="shared" si="0"/>
        <v>13,3</v>
      </c>
      <c r="G4" s="4" t="s">
        <v>151</v>
      </c>
      <c r="H4" s="8">
        <v>441505872172</v>
      </c>
    </row>
    <row r="5" spans="1:8">
      <c r="A5" s="4">
        <v>43320184</v>
      </c>
      <c r="B5" s="4" t="s">
        <v>148</v>
      </c>
      <c r="C5" s="4" t="s">
        <v>842</v>
      </c>
      <c r="D5" s="4" t="s">
        <v>841</v>
      </c>
      <c r="E5" s="4" t="str">
        <f t="shared" si="0"/>
        <v>23,5</v>
      </c>
      <c r="G5" s="4" t="s">
        <v>840</v>
      </c>
      <c r="H5" s="8">
        <v>442073732022</v>
      </c>
    </row>
    <row r="6" spans="1:8">
      <c r="A6" s="4">
        <v>45238351</v>
      </c>
      <c r="B6" s="4" t="s">
        <v>148</v>
      </c>
      <c r="C6" s="4" t="s">
        <v>635</v>
      </c>
      <c r="D6" s="4" t="s">
        <v>839</v>
      </c>
      <c r="E6" s="4" t="str">
        <f t="shared" si="0"/>
        <v>25,0</v>
      </c>
      <c r="G6" s="4" t="s">
        <v>837</v>
      </c>
    </row>
    <row r="7" spans="1:8">
      <c r="A7" s="4">
        <v>45239359</v>
      </c>
      <c r="B7" s="4" t="s">
        <v>148</v>
      </c>
      <c r="C7" s="4" t="s">
        <v>838</v>
      </c>
      <c r="D7" s="4" t="s">
        <v>60</v>
      </c>
      <c r="E7" s="4" t="str">
        <f t="shared" si="0"/>
        <v>54,0</v>
      </c>
      <c r="G7" s="4" t="s">
        <v>837</v>
      </c>
    </row>
    <row r="8" spans="1:8">
      <c r="A8" s="4">
        <v>47767150</v>
      </c>
      <c r="B8" s="4" t="s">
        <v>131</v>
      </c>
      <c r="C8" s="4" t="s">
        <v>836</v>
      </c>
      <c r="D8" s="4" t="s">
        <v>829</v>
      </c>
      <c r="E8" s="4" t="str">
        <f t="shared" si="0"/>
        <v>18,0</v>
      </c>
      <c r="G8" s="4" t="s">
        <v>835</v>
      </c>
      <c r="H8" s="8">
        <v>490440374</v>
      </c>
    </row>
    <row r="9" spans="1:8">
      <c r="A9" s="4">
        <v>542400204</v>
      </c>
      <c r="B9" s="4" t="s">
        <v>834</v>
      </c>
      <c r="C9" s="4" t="s">
        <v>833</v>
      </c>
      <c r="D9" s="4" t="s">
        <v>832</v>
      </c>
      <c r="E9" s="4" t="str">
        <f t="shared" si="0"/>
        <v>04,9</v>
      </c>
      <c r="G9" s="4" t="s">
        <v>831</v>
      </c>
    </row>
    <row r="10" spans="1:8">
      <c r="A10" s="4">
        <v>3162223</v>
      </c>
      <c r="B10" s="4" t="s">
        <v>830</v>
      </c>
      <c r="C10" s="4" t="s">
        <v>15</v>
      </c>
      <c r="D10" s="4" t="s">
        <v>829</v>
      </c>
      <c r="E10" s="4" t="str">
        <f t="shared" si="0"/>
        <v>18,0</v>
      </c>
      <c r="G10" s="4" t="s">
        <v>828</v>
      </c>
    </row>
    <row r="11" spans="1:8">
      <c r="A11" s="4">
        <v>540019078</v>
      </c>
      <c r="B11" s="4" t="s">
        <v>827</v>
      </c>
      <c r="C11" s="4" t="s">
        <v>581</v>
      </c>
      <c r="D11" s="4" t="s">
        <v>344</v>
      </c>
      <c r="E11" s="4" t="str">
        <f t="shared" si="0"/>
        <v>18,5</v>
      </c>
      <c r="G11" s="4" t="s">
        <v>826</v>
      </c>
    </row>
    <row r="12" spans="1:8">
      <c r="A12" s="4">
        <v>536327109</v>
      </c>
      <c r="B12" s="4" t="s">
        <v>825</v>
      </c>
      <c r="C12" s="4" t="s">
        <v>783</v>
      </c>
      <c r="D12" s="4" t="s">
        <v>824</v>
      </c>
      <c r="E12" s="4" t="str">
        <f t="shared" si="0"/>
        <v>12,7</v>
      </c>
      <c r="G12" s="4" t="s">
        <v>823</v>
      </c>
      <c r="H12" s="8">
        <v>442073840256</v>
      </c>
    </row>
    <row r="13" spans="1:8">
      <c r="A13" s="4">
        <v>512354188</v>
      </c>
      <c r="B13" s="4" t="s">
        <v>822</v>
      </c>
      <c r="C13" s="4" t="s">
        <v>682</v>
      </c>
      <c r="D13" s="4" t="s">
        <v>238</v>
      </c>
      <c r="E13" s="4" t="str">
        <f t="shared" si="0"/>
        <v>20,8</v>
      </c>
      <c r="G13" s="4" t="s">
        <v>821</v>
      </c>
      <c r="H13" s="8">
        <v>466896060</v>
      </c>
    </row>
    <row r="14" spans="1:8">
      <c r="A14" s="4">
        <v>42296336</v>
      </c>
      <c r="B14" s="4" t="s">
        <v>820</v>
      </c>
      <c r="C14" s="4" t="s">
        <v>819</v>
      </c>
      <c r="D14" s="4" t="s">
        <v>60</v>
      </c>
      <c r="E14" s="4" t="str">
        <f t="shared" si="0"/>
        <v>54,0</v>
      </c>
      <c r="G14" s="4" t="s">
        <v>818</v>
      </c>
      <c r="H14" s="8">
        <v>490776861</v>
      </c>
    </row>
    <row r="15" spans="1:8">
      <c r="A15" s="4">
        <v>529558329</v>
      </c>
      <c r="B15" s="4" t="s">
        <v>814</v>
      </c>
      <c r="C15" s="4" t="s">
        <v>817</v>
      </c>
      <c r="D15" s="4" t="s">
        <v>816</v>
      </c>
      <c r="E15" s="4" t="str">
        <f t="shared" si="0"/>
        <v>09,0</v>
      </c>
      <c r="G15" s="4" t="s">
        <v>815</v>
      </c>
    </row>
    <row r="16" spans="1:8">
      <c r="A16" s="4">
        <v>521909320</v>
      </c>
      <c r="B16" s="4" t="s">
        <v>814</v>
      </c>
      <c r="C16" s="4" t="s">
        <v>497</v>
      </c>
      <c r="D16" s="4" t="s">
        <v>813</v>
      </c>
      <c r="E16" s="4" t="str">
        <f t="shared" si="0"/>
        <v>33,7</v>
      </c>
      <c r="G16" s="4" t="s">
        <v>812</v>
      </c>
    </row>
    <row r="17" spans="1:8">
      <c r="A17" s="4">
        <v>46035251</v>
      </c>
      <c r="B17" s="4" t="s">
        <v>36</v>
      </c>
      <c r="C17" s="4" t="s">
        <v>35</v>
      </c>
      <c r="D17" s="4" t="s">
        <v>556</v>
      </c>
      <c r="E17" s="4" t="str">
        <f t="shared" si="0"/>
        <v>17,9</v>
      </c>
      <c r="G17" s="4" t="s">
        <v>811</v>
      </c>
      <c r="H17" s="8">
        <v>490422449</v>
      </c>
    </row>
    <row r="18" spans="1:8">
      <c r="A18" s="4">
        <v>513260018</v>
      </c>
      <c r="B18" s="4" t="s">
        <v>117</v>
      </c>
      <c r="C18" s="4" t="s">
        <v>522</v>
      </c>
      <c r="D18" s="4" t="s">
        <v>598</v>
      </c>
      <c r="E18" s="4" t="str">
        <f t="shared" si="0"/>
        <v>13,4</v>
      </c>
      <c r="G18" s="4" t="s">
        <v>118</v>
      </c>
    </row>
    <row r="19" spans="1:8">
      <c r="A19" s="4">
        <v>17145</v>
      </c>
      <c r="B19" s="4" t="s">
        <v>322</v>
      </c>
      <c r="C19" s="4" t="s">
        <v>810</v>
      </c>
      <c r="D19" s="4" t="s">
        <v>200</v>
      </c>
      <c r="E19" s="4" t="str">
        <f t="shared" si="0"/>
        <v>25,8</v>
      </c>
      <c r="G19" s="4" t="s">
        <v>809</v>
      </c>
    </row>
    <row r="20" spans="1:8">
      <c r="A20" s="4">
        <v>530321250</v>
      </c>
      <c r="B20" s="4" t="s">
        <v>808</v>
      </c>
      <c r="C20" s="4" t="s">
        <v>491</v>
      </c>
      <c r="D20" s="4" t="s">
        <v>807</v>
      </c>
      <c r="E20" s="4" t="str">
        <f t="shared" si="0"/>
        <v>21,2</v>
      </c>
      <c r="G20" s="4" t="s">
        <v>806</v>
      </c>
    </row>
    <row r="21" spans="1:8">
      <c r="A21" s="4">
        <v>44759225</v>
      </c>
      <c r="B21" s="4" t="s">
        <v>805</v>
      </c>
      <c r="C21" s="4" t="s">
        <v>26</v>
      </c>
      <c r="D21" s="4" t="s">
        <v>804</v>
      </c>
      <c r="E21" s="4" t="str">
        <f t="shared" si="0"/>
        <v>31,0</v>
      </c>
      <c r="G21" s="4" t="s">
        <v>803</v>
      </c>
    </row>
    <row r="22" spans="1:8">
      <c r="A22" s="4">
        <v>514328257</v>
      </c>
      <c r="B22" s="4" t="s">
        <v>802</v>
      </c>
      <c r="C22" s="4" t="s">
        <v>470</v>
      </c>
      <c r="D22" s="4" t="s">
        <v>738</v>
      </c>
      <c r="E22" s="4" t="str">
        <f t="shared" si="0"/>
        <v>02,2</v>
      </c>
      <c r="G22" s="4" t="s">
        <v>801</v>
      </c>
    </row>
    <row r="23" spans="1:8">
      <c r="A23" s="4">
        <v>532926139</v>
      </c>
      <c r="B23" s="4" t="s">
        <v>336</v>
      </c>
      <c r="C23" s="4" t="s">
        <v>800</v>
      </c>
      <c r="D23" s="4" t="s">
        <v>799</v>
      </c>
      <c r="E23" s="4" t="str">
        <f t="shared" si="0"/>
        <v>41,7</v>
      </c>
      <c r="G23" s="4" t="s">
        <v>798</v>
      </c>
    </row>
    <row r="24" spans="1:8">
      <c r="A24" s="4">
        <v>512332086</v>
      </c>
      <c r="B24" s="4" t="s">
        <v>797</v>
      </c>
      <c r="C24" s="4" t="s">
        <v>796</v>
      </c>
      <c r="D24" s="4" t="s">
        <v>795</v>
      </c>
      <c r="E24" s="4" t="str">
        <f t="shared" si="0"/>
        <v>15,6</v>
      </c>
      <c r="G24" s="4" t="s">
        <v>794</v>
      </c>
      <c r="H24" s="8">
        <v>490456442</v>
      </c>
    </row>
    <row r="25" spans="1:8">
      <c r="A25" s="4">
        <v>520325024</v>
      </c>
      <c r="B25" s="4" t="s">
        <v>793</v>
      </c>
      <c r="C25" s="4" t="s">
        <v>792</v>
      </c>
      <c r="D25" s="4" t="s">
        <v>791</v>
      </c>
      <c r="E25" s="4" t="str">
        <f t="shared" si="0"/>
        <v>08,1</v>
      </c>
      <c r="G25" s="4" t="s">
        <v>790</v>
      </c>
    </row>
    <row r="26" spans="1:8">
      <c r="A26" s="4">
        <v>524788278</v>
      </c>
      <c r="B26" s="4" t="s">
        <v>144</v>
      </c>
      <c r="C26" s="4" t="s">
        <v>514</v>
      </c>
      <c r="D26" s="4" t="s">
        <v>789</v>
      </c>
      <c r="E26" s="4" t="str">
        <f t="shared" si="0"/>
        <v>32,4</v>
      </c>
      <c r="G26" s="4" t="s">
        <v>788</v>
      </c>
      <c r="H26" s="8">
        <v>33681539364</v>
      </c>
    </row>
    <row r="27" spans="1:8">
      <c r="A27" s="4">
        <v>49117147</v>
      </c>
      <c r="B27" s="4" t="s">
        <v>787</v>
      </c>
      <c r="C27" s="4" t="s">
        <v>786</v>
      </c>
      <c r="D27" s="4" t="s">
        <v>785</v>
      </c>
      <c r="E27" s="4" t="str">
        <f t="shared" si="0"/>
        <v>14,2</v>
      </c>
      <c r="G27" s="4" t="s">
        <v>784</v>
      </c>
      <c r="H27" s="8">
        <v>33442618947</v>
      </c>
    </row>
    <row r="28" spans="1:8">
      <c r="A28" s="4">
        <v>512485288</v>
      </c>
      <c r="B28" s="4" t="s">
        <v>443</v>
      </c>
      <c r="C28" s="4" t="s">
        <v>783</v>
      </c>
      <c r="D28" s="4" t="s">
        <v>441</v>
      </c>
      <c r="E28" s="4" t="str">
        <f t="shared" si="0"/>
        <v>35,1</v>
      </c>
      <c r="G28" s="4" t="s">
        <v>445</v>
      </c>
    </row>
    <row r="29" spans="1:8">
      <c r="A29" s="4">
        <v>510211068</v>
      </c>
      <c r="B29" s="4" t="s">
        <v>782</v>
      </c>
      <c r="C29" s="4" t="s">
        <v>781</v>
      </c>
      <c r="D29" s="4" t="s">
        <v>741</v>
      </c>
      <c r="E29" s="4" t="str">
        <f t="shared" si="0"/>
        <v>10,3</v>
      </c>
      <c r="G29" s="4" t="s">
        <v>780</v>
      </c>
    </row>
    <row r="30" spans="1:8">
      <c r="A30" s="4">
        <v>41472119</v>
      </c>
      <c r="B30" s="4" t="s">
        <v>299</v>
      </c>
      <c r="C30" s="4" t="s">
        <v>779</v>
      </c>
      <c r="D30" s="4" t="s">
        <v>60</v>
      </c>
      <c r="E30" s="4" t="str">
        <f t="shared" si="0"/>
        <v>54,0</v>
      </c>
      <c r="G30" s="4" t="s">
        <v>301</v>
      </c>
    </row>
    <row r="31" spans="1:8">
      <c r="A31" s="4">
        <v>517600296</v>
      </c>
      <c r="B31" s="4" t="s">
        <v>163</v>
      </c>
      <c r="C31" s="4" t="s">
        <v>569</v>
      </c>
      <c r="D31" s="4" t="s">
        <v>778</v>
      </c>
      <c r="E31" s="4" t="str">
        <f t="shared" si="0"/>
        <v>35,4</v>
      </c>
      <c r="G31" s="4" t="s">
        <v>166</v>
      </c>
    </row>
    <row r="32" spans="1:8">
      <c r="A32" s="4">
        <v>49808283</v>
      </c>
      <c r="B32" s="4" t="s">
        <v>777</v>
      </c>
      <c r="C32" s="4" t="s">
        <v>669</v>
      </c>
      <c r="D32" s="4" t="s">
        <v>95</v>
      </c>
      <c r="E32" s="4" t="str">
        <f t="shared" si="0"/>
        <v>37,9</v>
      </c>
      <c r="G32" s="4" t="s">
        <v>776</v>
      </c>
      <c r="H32" s="8">
        <v>442674540</v>
      </c>
    </row>
    <row r="33" spans="1:8">
      <c r="A33" s="4">
        <v>519191323</v>
      </c>
      <c r="B33" s="4" t="s">
        <v>775</v>
      </c>
      <c r="C33" s="4" t="s">
        <v>774</v>
      </c>
      <c r="D33" s="4" t="s">
        <v>773</v>
      </c>
      <c r="E33" s="4" t="str">
        <f t="shared" si="0"/>
        <v>46,5</v>
      </c>
      <c r="G33" s="4" t="s">
        <v>772</v>
      </c>
    </row>
    <row r="34" spans="1:8">
      <c r="A34" s="4">
        <v>515402290</v>
      </c>
      <c r="B34" s="4" t="s">
        <v>422</v>
      </c>
      <c r="C34" s="4" t="s">
        <v>500</v>
      </c>
      <c r="D34" s="4" t="s">
        <v>207</v>
      </c>
      <c r="E34" s="4" t="str">
        <f t="shared" ref="E34:E65" si="1">REPLACE(D34,3,1,",")</f>
        <v>19,4</v>
      </c>
      <c r="G34" s="4" t="s">
        <v>771</v>
      </c>
    </row>
    <row r="35" spans="1:8">
      <c r="A35" s="4">
        <v>535808190</v>
      </c>
      <c r="B35" s="4" t="s">
        <v>770</v>
      </c>
      <c r="C35" s="4" t="s">
        <v>769</v>
      </c>
      <c r="D35" s="4" t="s">
        <v>768</v>
      </c>
      <c r="E35" s="4" t="str">
        <f t="shared" si="1"/>
        <v>09,7</v>
      </c>
      <c r="G35" s="4" t="s">
        <v>767</v>
      </c>
    </row>
    <row r="36" spans="1:8">
      <c r="A36" s="4">
        <v>529399019</v>
      </c>
      <c r="B36" s="4" t="s">
        <v>440</v>
      </c>
      <c r="C36" s="4" t="s">
        <v>766</v>
      </c>
      <c r="D36" s="4" t="s">
        <v>765</v>
      </c>
      <c r="E36" s="4" t="str">
        <f t="shared" si="1"/>
        <v>27,9</v>
      </c>
      <c r="G36" s="4" t="s">
        <v>442</v>
      </c>
      <c r="H36" s="8">
        <v>490574085</v>
      </c>
    </row>
    <row r="37" spans="1:8">
      <c r="A37" s="4">
        <v>526903139</v>
      </c>
      <c r="B37" s="4" t="s">
        <v>764</v>
      </c>
      <c r="C37" s="4" t="s">
        <v>763</v>
      </c>
      <c r="D37" s="4" t="s">
        <v>762</v>
      </c>
      <c r="E37" s="4" t="str">
        <f t="shared" si="1"/>
        <v>17,8</v>
      </c>
      <c r="G37" s="4" t="s">
        <v>761</v>
      </c>
    </row>
    <row r="38" spans="1:8">
      <c r="A38" s="4">
        <v>525166278</v>
      </c>
      <c r="B38" s="4" t="s">
        <v>760</v>
      </c>
      <c r="C38" s="4" t="s">
        <v>759</v>
      </c>
      <c r="D38" s="4" t="s">
        <v>668</v>
      </c>
      <c r="E38" s="4" t="str">
        <f t="shared" si="1"/>
        <v>10,0</v>
      </c>
      <c r="G38" s="4" t="s">
        <v>758</v>
      </c>
    </row>
    <row r="39" spans="1:8">
      <c r="A39" s="4">
        <v>525040171</v>
      </c>
      <c r="B39" s="4" t="s">
        <v>757</v>
      </c>
      <c r="C39" s="4" t="s">
        <v>540</v>
      </c>
      <c r="D39" s="4" t="s">
        <v>756</v>
      </c>
      <c r="E39" s="4" t="str">
        <f t="shared" si="1"/>
        <v>26,1</v>
      </c>
      <c r="G39" s="4" t="s">
        <v>755</v>
      </c>
      <c r="H39" s="8" t="s">
        <v>632</v>
      </c>
    </row>
    <row r="40" spans="1:8">
      <c r="A40" s="4">
        <v>3457165</v>
      </c>
      <c r="B40" s="4" t="s">
        <v>754</v>
      </c>
      <c r="C40" s="4" t="s">
        <v>26</v>
      </c>
      <c r="D40" s="4" t="s">
        <v>741</v>
      </c>
      <c r="E40" s="4" t="str">
        <f t="shared" si="1"/>
        <v>10,3</v>
      </c>
      <c r="G40" s="4" t="s">
        <v>753</v>
      </c>
      <c r="H40" s="8">
        <v>33490683517</v>
      </c>
    </row>
    <row r="41" spans="1:8">
      <c r="A41" s="4">
        <v>510594173</v>
      </c>
      <c r="B41" s="4" t="s">
        <v>752</v>
      </c>
      <c r="C41" s="4" t="s">
        <v>679</v>
      </c>
      <c r="D41" s="4" t="s">
        <v>751</v>
      </c>
      <c r="E41" s="4" t="str">
        <f t="shared" si="1"/>
        <v>15,4</v>
      </c>
      <c r="G41" s="4" t="s">
        <v>750</v>
      </c>
    </row>
    <row r="42" spans="1:8">
      <c r="A42" s="4">
        <v>513816285</v>
      </c>
      <c r="B42" s="4" t="s">
        <v>247</v>
      </c>
      <c r="C42" s="4" t="s">
        <v>510</v>
      </c>
      <c r="D42" s="4" t="s">
        <v>749</v>
      </c>
      <c r="E42" s="4" t="str">
        <f t="shared" si="1"/>
        <v>25,5</v>
      </c>
      <c r="G42" s="4" t="s">
        <v>748</v>
      </c>
      <c r="H42" s="8">
        <v>442051941</v>
      </c>
    </row>
    <row r="43" spans="1:8">
      <c r="A43" s="4">
        <v>537861208</v>
      </c>
      <c r="B43" s="4" t="s">
        <v>202</v>
      </c>
      <c r="C43" s="4" t="s">
        <v>491</v>
      </c>
      <c r="D43" s="4" t="s">
        <v>747</v>
      </c>
      <c r="E43" s="4" t="str">
        <f t="shared" si="1"/>
        <v>20,3</v>
      </c>
      <c r="G43" s="4" t="s">
        <v>204</v>
      </c>
    </row>
    <row r="44" spans="1:8">
      <c r="A44" s="4">
        <v>3178216</v>
      </c>
      <c r="B44" s="4" t="s">
        <v>746</v>
      </c>
      <c r="C44" s="4" t="s">
        <v>745</v>
      </c>
      <c r="D44" s="4" t="s">
        <v>744</v>
      </c>
      <c r="E44" s="4" t="str">
        <f t="shared" si="1"/>
        <v>06,6</v>
      </c>
      <c r="G44" s="4" t="s">
        <v>743</v>
      </c>
    </row>
    <row r="45" spans="1:8">
      <c r="A45" s="4">
        <v>514595030</v>
      </c>
      <c r="B45" s="4" t="s">
        <v>742</v>
      </c>
      <c r="C45" s="4" t="s">
        <v>15</v>
      </c>
      <c r="D45" s="4" t="s">
        <v>741</v>
      </c>
      <c r="E45" s="4" t="str">
        <f t="shared" si="1"/>
        <v>10,3</v>
      </c>
      <c r="G45" s="4" t="s">
        <v>740</v>
      </c>
    </row>
    <row r="46" spans="1:8">
      <c r="A46" s="4">
        <v>536698076</v>
      </c>
      <c r="B46" s="4" t="s">
        <v>739</v>
      </c>
      <c r="C46" s="4" t="s">
        <v>682</v>
      </c>
      <c r="D46" s="4" t="s">
        <v>738</v>
      </c>
      <c r="E46" s="4" t="str">
        <f t="shared" si="1"/>
        <v>02,2</v>
      </c>
      <c r="G46" s="4" t="s">
        <v>122</v>
      </c>
    </row>
    <row r="47" spans="1:8">
      <c r="A47" s="4">
        <v>533912071</v>
      </c>
      <c r="B47" s="4" t="s">
        <v>37</v>
      </c>
      <c r="C47" s="4" t="s">
        <v>26</v>
      </c>
      <c r="D47" s="4" t="s">
        <v>572</v>
      </c>
      <c r="E47" s="4" t="str">
        <f t="shared" si="1"/>
        <v>11,7</v>
      </c>
      <c r="G47" s="4" t="s">
        <v>737</v>
      </c>
    </row>
    <row r="48" spans="1:8">
      <c r="A48" s="4">
        <v>523164087</v>
      </c>
      <c r="B48" s="4" t="s">
        <v>378</v>
      </c>
      <c r="C48" s="4" t="s">
        <v>682</v>
      </c>
      <c r="D48" s="4" t="s">
        <v>736</v>
      </c>
      <c r="E48" s="4" t="str">
        <f t="shared" si="1"/>
        <v>20,0</v>
      </c>
      <c r="G48" s="4" t="s">
        <v>735</v>
      </c>
    </row>
    <row r="49" spans="1:8">
      <c r="A49" s="4">
        <v>512282265</v>
      </c>
      <c r="B49" s="4" t="s">
        <v>734</v>
      </c>
      <c r="C49" s="4" t="s">
        <v>500</v>
      </c>
      <c r="D49" s="4" t="s">
        <v>200</v>
      </c>
      <c r="E49" s="4" t="str">
        <f t="shared" si="1"/>
        <v>25,8</v>
      </c>
      <c r="G49" s="4" t="s">
        <v>733</v>
      </c>
      <c r="H49" s="8">
        <v>687751615</v>
      </c>
    </row>
    <row r="50" spans="1:8">
      <c r="A50" s="4">
        <v>534846141</v>
      </c>
      <c r="B50" s="4" t="s">
        <v>67</v>
      </c>
      <c r="C50" s="4" t="s">
        <v>732</v>
      </c>
      <c r="D50" s="4" t="s">
        <v>559</v>
      </c>
      <c r="E50" s="4" t="str">
        <f t="shared" si="1"/>
        <v>21,0</v>
      </c>
      <c r="G50" s="4" t="s">
        <v>731</v>
      </c>
    </row>
    <row r="51" spans="1:8">
      <c r="A51" s="4">
        <v>511663015</v>
      </c>
      <c r="B51" s="4" t="s">
        <v>730</v>
      </c>
      <c r="C51" s="4" t="s">
        <v>679</v>
      </c>
      <c r="D51" s="4" t="s">
        <v>689</v>
      </c>
      <c r="E51" s="4" t="str">
        <f t="shared" si="1"/>
        <v>20,2</v>
      </c>
      <c r="G51" s="4" t="s">
        <v>729</v>
      </c>
    </row>
    <row r="52" spans="1:8">
      <c r="A52" s="4">
        <v>534926322</v>
      </c>
      <c r="B52" s="4" t="s">
        <v>58</v>
      </c>
      <c r="C52" s="4" t="s">
        <v>26</v>
      </c>
      <c r="D52" s="4" t="s">
        <v>60</v>
      </c>
      <c r="E52" s="4" t="str">
        <f t="shared" si="1"/>
        <v>54,0</v>
      </c>
      <c r="G52" s="4" t="s">
        <v>61</v>
      </c>
    </row>
    <row r="53" spans="1:8">
      <c r="A53" s="4">
        <v>537132111</v>
      </c>
      <c r="B53" s="4" t="s">
        <v>16</v>
      </c>
      <c r="C53" s="4" t="s">
        <v>15</v>
      </c>
      <c r="D53" s="4" t="s">
        <v>642</v>
      </c>
      <c r="E53" s="4" t="str">
        <f t="shared" si="1"/>
        <v>11,2</v>
      </c>
      <c r="G53" s="4" t="s">
        <v>728</v>
      </c>
    </row>
    <row r="54" spans="1:8">
      <c r="A54" s="4">
        <v>533119090</v>
      </c>
      <c r="B54" s="4" t="s">
        <v>267</v>
      </c>
      <c r="C54" s="4" t="s">
        <v>727</v>
      </c>
      <c r="D54" s="4" t="s">
        <v>726</v>
      </c>
      <c r="E54" s="4" t="str">
        <f t="shared" si="1"/>
        <v>15,5</v>
      </c>
      <c r="G54" s="4" t="s">
        <v>270</v>
      </c>
    </row>
    <row r="55" spans="1:8">
      <c r="A55" s="4">
        <v>42330358</v>
      </c>
      <c r="B55" s="4" t="s">
        <v>232</v>
      </c>
      <c r="C55" s="4" t="s">
        <v>725</v>
      </c>
      <c r="D55" s="4" t="s">
        <v>60</v>
      </c>
      <c r="E55" s="4" t="str">
        <f t="shared" si="1"/>
        <v>54,0</v>
      </c>
      <c r="G55" s="4" t="s">
        <v>233</v>
      </c>
    </row>
    <row r="56" spans="1:8">
      <c r="A56" s="4">
        <v>535656121</v>
      </c>
      <c r="B56" s="4" t="s">
        <v>286</v>
      </c>
      <c r="C56" s="4" t="s">
        <v>15</v>
      </c>
      <c r="D56" s="4" t="s">
        <v>724</v>
      </c>
      <c r="E56" s="4" t="str">
        <f t="shared" si="1"/>
        <v>32,3</v>
      </c>
      <c r="G56" s="4" t="s">
        <v>723</v>
      </c>
    </row>
    <row r="57" spans="1:8">
      <c r="A57" s="4">
        <v>527093012</v>
      </c>
      <c r="B57" s="4" t="s">
        <v>722</v>
      </c>
      <c r="C57" s="4" t="s">
        <v>13</v>
      </c>
      <c r="D57" s="4" t="s">
        <v>357</v>
      </c>
      <c r="E57" s="4" t="str">
        <f t="shared" si="1"/>
        <v>19,8</v>
      </c>
      <c r="G57" s="4" t="s">
        <v>721</v>
      </c>
    </row>
    <row r="58" spans="1:8">
      <c r="A58" s="4">
        <v>531529089</v>
      </c>
      <c r="B58" s="4" t="s">
        <v>21</v>
      </c>
      <c r="C58" s="4" t="s">
        <v>20</v>
      </c>
      <c r="D58" s="4" t="s">
        <v>245</v>
      </c>
      <c r="E58" s="4" t="str">
        <f t="shared" si="1"/>
        <v>12,6</v>
      </c>
      <c r="G58" s="4" t="s">
        <v>720</v>
      </c>
    </row>
    <row r="59" spans="1:8">
      <c r="A59" s="4">
        <v>521171331</v>
      </c>
      <c r="B59" s="4" t="s">
        <v>719</v>
      </c>
      <c r="C59" s="4" t="s">
        <v>544</v>
      </c>
      <c r="D59" s="4" t="s">
        <v>304</v>
      </c>
      <c r="E59" s="4" t="str">
        <f t="shared" si="1"/>
        <v>19,6</v>
      </c>
      <c r="G59" s="4" t="s">
        <v>718</v>
      </c>
    </row>
    <row r="60" spans="1:8">
      <c r="A60" s="4">
        <v>44607119</v>
      </c>
      <c r="B60" s="4" t="s">
        <v>47</v>
      </c>
      <c r="C60" s="4" t="s">
        <v>679</v>
      </c>
      <c r="D60" s="4" t="s">
        <v>230</v>
      </c>
      <c r="E60" s="4" t="str">
        <f t="shared" si="1"/>
        <v>13,8</v>
      </c>
      <c r="G60" s="4" t="s">
        <v>717</v>
      </c>
    </row>
    <row r="61" spans="1:8">
      <c r="A61" s="4">
        <v>534627271</v>
      </c>
      <c r="B61" s="4" t="s">
        <v>425</v>
      </c>
      <c r="C61" s="4" t="s">
        <v>17</v>
      </c>
      <c r="D61" s="4" t="s">
        <v>546</v>
      </c>
      <c r="E61" s="4" t="str">
        <f t="shared" si="1"/>
        <v>16,6</v>
      </c>
      <c r="G61" s="4" t="s">
        <v>716</v>
      </c>
      <c r="H61" s="8">
        <v>33680815584</v>
      </c>
    </row>
    <row r="62" spans="1:8">
      <c r="A62" s="4">
        <v>523533295</v>
      </c>
      <c r="B62" s="4" t="s">
        <v>425</v>
      </c>
      <c r="C62" s="4" t="s">
        <v>715</v>
      </c>
      <c r="D62" s="4" t="s">
        <v>714</v>
      </c>
      <c r="E62" s="4" t="str">
        <f t="shared" si="1"/>
        <v>26,5</v>
      </c>
      <c r="G62" s="4" t="s">
        <v>428</v>
      </c>
    </row>
    <row r="63" spans="1:8">
      <c r="A63" s="4">
        <v>514158048</v>
      </c>
      <c r="B63" s="4" t="s">
        <v>274</v>
      </c>
      <c r="C63" s="4" t="s">
        <v>713</v>
      </c>
      <c r="D63" s="4" t="s">
        <v>712</v>
      </c>
      <c r="E63" s="4" t="str">
        <f t="shared" si="1"/>
        <v>15,0</v>
      </c>
      <c r="G63" s="4" t="s">
        <v>711</v>
      </c>
    </row>
    <row r="64" spans="1:8">
      <c r="A64" s="4">
        <v>521298017</v>
      </c>
      <c r="B64" s="4" t="s">
        <v>216</v>
      </c>
      <c r="C64" s="4" t="s">
        <v>710</v>
      </c>
      <c r="D64" s="4" t="s">
        <v>709</v>
      </c>
      <c r="E64" s="4" t="str">
        <f t="shared" si="1"/>
        <v>22,1</v>
      </c>
      <c r="G64" s="4" t="s">
        <v>708</v>
      </c>
    </row>
    <row r="65" spans="1:8">
      <c r="A65" s="4">
        <v>42358285</v>
      </c>
      <c r="B65" s="4" t="s">
        <v>707</v>
      </c>
      <c r="C65" s="4" t="s">
        <v>15</v>
      </c>
      <c r="D65" s="4" t="s">
        <v>706</v>
      </c>
      <c r="E65" s="4" t="str">
        <f t="shared" si="1"/>
        <v>12,4</v>
      </c>
      <c r="G65" s="4" t="s">
        <v>705</v>
      </c>
    </row>
    <row r="66" spans="1:8">
      <c r="A66" s="4">
        <v>49725304</v>
      </c>
      <c r="B66" s="4" t="s">
        <v>704</v>
      </c>
      <c r="C66" s="4" t="s">
        <v>703</v>
      </c>
      <c r="D66" s="4" t="s">
        <v>334</v>
      </c>
      <c r="E66" s="4" t="str">
        <f t="shared" ref="E66:E97" si="2">REPLACE(D66,3,1,",")</f>
        <v>45,6</v>
      </c>
      <c r="G66" s="4" t="s">
        <v>702</v>
      </c>
      <c r="H66" s="8">
        <v>679366448</v>
      </c>
    </row>
    <row r="67" spans="1:8">
      <c r="A67" s="4">
        <v>518583296</v>
      </c>
      <c r="B67" s="4" t="s">
        <v>701</v>
      </c>
      <c r="C67" s="4" t="s">
        <v>700</v>
      </c>
      <c r="D67" s="4" t="s">
        <v>220</v>
      </c>
      <c r="E67" s="4" t="str">
        <f t="shared" si="2"/>
        <v>32,2</v>
      </c>
      <c r="G67" s="4" t="s">
        <v>699</v>
      </c>
    </row>
    <row r="68" spans="1:8">
      <c r="A68" s="4">
        <v>513983229</v>
      </c>
      <c r="B68" s="4" t="s">
        <v>271</v>
      </c>
      <c r="C68" s="4" t="s">
        <v>698</v>
      </c>
      <c r="D68" s="4" t="s">
        <v>697</v>
      </c>
      <c r="E68" s="4" t="str">
        <f t="shared" si="2"/>
        <v>24,2</v>
      </c>
      <c r="G68" s="4" t="s">
        <v>696</v>
      </c>
      <c r="H68" s="8">
        <v>496963156120</v>
      </c>
    </row>
    <row r="69" spans="1:8">
      <c r="A69" s="4">
        <v>511444314</v>
      </c>
      <c r="B69" s="4" t="s">
        <v>695</v>
      </c>
      <c r="C69" s="4" t="s">
        <v>694</v>
      </c>
      <c r="D69" s="4" t="s">
        <v>693</v>
      </c>
      <c r="E69" s="4" t="str">
        <f t="shared" si="2"/>
        <v>15,1</v>
      </c>
      <c r="G69" s="4" t="s">
        <v>692</v>
      </c>
      <c r="H69" s="8">
        <v>491717630043</v>
      </c>
    </row>
    <row r="70" spans="1:8">
      <c r="A70" s="4">
        <v>527851194</v>
      </c>
      <c r="B70" s="4" t="s">
        <v>691</v>
      </c>
      <c r="C70" s="4" t="s">
        <v>690</v>
      </c>
      <c r="D70" s="4" t="s">
        <v>689</v>
      </c>
      <c r="E70" s="4" t="str">
        <f t="shared" si="2"/>
        <v>20,2</v>
      </c>
      <c r="G70" s="4" t="s">
        <v>688</v>
      </c>
      <c r="H70" s="8">
        <v>442504209</v>
      </c>
    </row>
    <row r="71" spans="1:8">
      <c r="A71" s="4">
        <v>510544039</v>
      </c>
      <c r="B71" s="4" t="s">
        <v>687</v>
      </c>
      <c r="C71" s="4" t="s">
        <v>686</v>
      </c>
      <c r="D71" s="4" t="s">
        <v>685</v>
      </c>
      <c r="E71" s="4" t="str">
        <f t="shared" si="2"/>
        <v>20,1</v>
      </c>
      <c r="G71" s="4" t="s">
        <v>684</v>
      </c>
    </row>
    <row r="72" spans="1:8">
      <c r="A72" s="4">
        <v>42021189</v>
      </c>
      <c r="B72" s="4" t="s">
        <v>683</v>
      </c>
      <c r="C72" s="4" t="s">
        <v>682</v>
      </c>
      <c r="D72" s="4" t="s">
        <v>125</v>
      </c>
      <c r="E72" s="4" t="str">
        <f t="shared" si="2"/>
        <v>36,0</v>
      </c>
      <c r="G72" s="4" t="s">
        <v>681</v>
      </c>
    </row>
    <row r="73" spans="1:8">
      <c r="A73" s="4">
        <v>44270099</v>
      </c>
      <c r="B73" s="4" t="s">
        <v>680</v>
      </c>
      <c r="C73" s="4" t="s">
        <v>679</v>
      </c>
      <c r="D73" s="4" t="s">
        <v>258</v>
      </c>
      <c r="E73" s="4" t="str">
        <f t="shared" si="2"/>
        <v>19,1</v>
      </c>
      <c r="G73" s="4" t="s">
        <v>678</v>
      </c>
    </row>
    <row r="74" spans="1:8">
      <c r="A74" s="4">
        <v>541156221</v>
      </c>
      <c r="B74" s="4" t="s">
        <v>290</v>
      </c>
      <c r="C74" s="4" t="s">
        <v>677</v>
      </c>
      <c r="D74" s="4" t="s">
        <v>676</v>
      </c>
      <c r="E74" s="4" t="str">
        <f t="shared" si="2"/>
        <v>18,1</v>
      </c>
      <c r="G74" s="4" t="s">
        <v>675</v>
      </c>
      <c r="H74" s="8">
        <v>490536292</v>
      </c>
    </row>
    <row r="75" spans="1:8">
      <c r="A75" s="4">
        <v>519390171</v>
      </c>
      <c r="B75" s="4" t="s">
        <v>674</v>
      </c>
      <c r="C75" s="4" t="s">
        <v>673</v>
      </c>
      <c r="D75" s="4" t="s">
        <v>672</v>
      </c>
      <c r="E75" s="4" t="str">
        <f t="shared" si="2"/>
        <v>07,2</v>
      </c>
      <c r="G75" s="4" t="s">
        <v>671</v>
      </c>
      <c r="H75" s="8">
        <v>41223699012</v>
      </c>
    </row>
    <row r="76" spans="1:8">
      <c r="A76" s="4">
        <v>524741291</v>
      </c>
      <c r="B76" s="4" t="s">
        <v>234</v>
      </c>
      <c r="C76" s="4" t="s">
        <v>670</v>
      </c>
      <c r="D76" s="4" t="s">
        <v>60</v>
      </c>
      <c r="E76" s="4" t="str">
        <f t="shared" si="2"/>
        <v>54,0</v>
      </c>
      <c r="G76" s="4" t="s">
        <v>235</v>
      </c>
    </row>
    <row r="77" spans="1:8">
      <c r="A77" s="4">
        <v>524016217</v>
      </c>
      <c r="B77" s="4" t="s">
        <v>198</v>
      </c>
      <c r="C77" s="4" t="s">
        <v>669</v>
      </c>
      <c r="D77" s="4" t="s">
        <v>668</v>
      </c>
      <c r="E77" s="4" t="str">
        <f t="shared" si="2"/>
        <v>10,0</v>
      </c>
      <c r="G77" s="4" t="s">
        <v>667</v>
      </c>
    </row>
    <row r="78" spans="1:8">
      <c r="A78" s="4">
        <v>531678212</v>
      </c>
      <c r="B78" s="4" t="s">
        <v>666</v>
      </c>
      <c r="C78" s="4" t="s">
        <v>622</v>
      </c>
      <c r="D78" s="4" t="s">
        <v>665</v>
      </c>
      <c r="E78" s="4" t="str">
        <f t="shared" si="2"/>
        <v>33,9</v>
      </c>
      <c r="G78" s="4" t="s">
        <v>664</v>
      </c>
      <c r="H78" s="8">
        <v>450203049</v>
      </c>
    </row>
    <row r="79" spans="1:8">
      <c r="A79" s="4">
        <v>526312143</v>
      </c>
      <c r="B79" s="4" t="s">
        <v>663</v>
      </c>
      <c r="C79" s="4" t="s">
        <v>662</v>
      </c>
      <c r="D79" s="4" t="s">
        <v>283</v>
      </c>
      <c r="E79" s="4" t="str">
        <f t="shared" si="2"/>
        <v>12,9</v>
      </c>
      <c r="G79" s="4" t="s">
        <v>661</v>
      </c>
      <c r="H79" s="8">
        <v>33490723358</v>
      </c>
    </row>
    <row r="80" spans="1:8">
      <c r="A80" s="4">
        <v>526311126</v>
      </c>
      <c r="B80" s="4" t="s">
        <v>171</v>
      </c>
      <c r="C80" s="4" t="s">
        <v>660</v>
      </c>
      <c r="D80" s="4" t="s">
        <v>253</v>
      </c>
      <c r="E80" s="4" t="str">
        <f t="shared" si="2"/>
        <v>39,0</v>
      </c>
      <c r="G80" s="4" t="s">
        <v>174</v>
      </c>
      <c r="H80" s="8">
        <v>33490574015</v>
      </c>
    </row>
    <row r="81" spans="1:8">
      <c r="A81" s="4">
        <v>534907076</v>
      </c>
      <c r="B81" s="4" t="s">
        <v>219</v>
      </c>
      <c r="C81" s="4" t="s">
        <v>491</v>
      </c>
      <c r="D81" s="4" t="s">
        <v>401</v>
      </c>
      <c r="E81" s="4" t="str">
        <f t="shared" si="2"/>
        <v>27,7</v>
      </c>
      <c r="G81" s="4" t="s">
        <v>659</v>
      </c>
    </row>
    <row r="82" spans="1:8">
      <c r="A82" s="4">
        <v>45385269</v>
      </c>
      <c r="B82" s="4" t="s">
        <v>302</v>
      </c>
      <c r="C82" s="4" t="s">
        <v>514</v>
      </c>
      <c r="D82" s="4" t="s">
        <v>658</v>
      </c>
      <c r="E82" s="4" t="str">
        <f t="shared" si="2"/>
        <v>07,6</v>
      </c>
      <c r="G82" s="4" t="s">
        <v>657</v>
      </c>
    </row>
    <row r="83" spans="1:8">
      <c r="A83" s="4">
        <v>538849275</v>
      </c>
      <c r="B83" s="4" t="s">
        <v>656</v>
      </c>
      <c r="C83" s="4" t="s">
        <v>655</v>
      </c>
      <c r="D83" s="4" t="s">
        <v>217</v>
      </c>
      <c r="E83" s="4" t="str">
        <f t="shared" si="2"/>
        <v>24,5</v>
      </c>
      <c r="G83" s="4" t="s">
        <v>654</v>
      </c>
      <c r="H83" s="8">
        <v>33647894038</v>
      </c>
    </row>
    <row r="84" spans="1:8">
      <c r="A84" s="4">
        <v>524035278</v>
      </c>
      <c r="B84" s="4" t="s">
        <v>653</v>
      </c>
      <c r="C84" s="4" t="s">
        <v>652</v>
      </c>
      <c r="D84" s="4" t="s">
        <v>651</v>
      </c>
      <c r="E84" s="4" t="str">
        <f t="shared" si="2"/>
        <v>46,0</v>
      </c>
      <c r="G84" s="4" t="s">
        <v>650</v>
      </c>
    </row>
    <row r="85" spans="1:8">
      <c r="A85" s="4">
        <v>518967069</v>
      </c>
      <c r="B85" s="4" t="s">
        <v>649</v>
      </c>
      <c r="C85" s="4" t="s">
        <v>477</v>
      </c>
      <c r="D85" s="4" t="s">
        <v>648</v>
      </c>
      <c r="E85" s="4" t="str">
        <f t="shared" si="2"/>
        <v>16,3</v>
      </c>
      <c r="G85" s="4" t="s">
        <v>647</v>
      </c>
    </row>
    <row r="86" spans="1:8">
      <c r="A86" s="4">
        <v>522293314</v>
      </c>
      <c r="B86" s="4" t="s">
        <v>646</v>
      </c>
      <c r="C86" s="4" t="s">
        <v>518</v>
      </c>
      <c r="D86" s="4" t="s">
        <v>125</v>
      </c>
      <c r="E86" s="4" t="str">
        <f t="shared" si="2"/>
        <v>36,0</v>
      </c>
      <c r="G86" s="4" t="s">
        <v>645</v>
      </c>
    </row>
    <row r="87" spans="1:8">
      <c r="A87" s="4">
        <v>46148187</v>
      </c>
      <c r="B87" s="4" t="s">
        <v>644</v>
      </c>
      <c r="C87" s="4" t="s">
        <v>643</v>
      </c>
      <c r="D87" s="4" t="s">
        <v>642</v>
      </c>
      <c r="E87" s="4" t="str">
        <f t="shared" si="2"/>
        <v>11,2</v>
      </c>
      <c r="G87" s="4" t="s">
        <v>231</v>
      </c>
      <c r="H87" s="8">
        <v>33490596569</v>
      </c>
    </row>
    <row r="88" spans="1:8">
      <c r="A88" s="4">
        <v>49766316</v>
      </c>
      <c r="B88" s="4" t="s">
        <v>359</v>
      </c>
      <c r="C88" s="4" t="s">
        <v>622</v>
      </c>
      <c r="D88" s="4" t="s">
        <v>641</v>
      </c>
      <c r="E88" s="4" t="str">
        <f t="shared" si="2"/>
        <v>40,0</v>
      </c>
      <c r="G88" s="4" t="s">
        <v>362</v>
      </c>
      <c r="H88" s="8">
        <v>33490573133</v>
      </c>
    </row>
    <row r="89" spans="1:8">
      <c r="A89" s="4">
        <v>515161158</v>
      </c>
      <c r="B89" s="4" t="s">
        <v>175</v>
      </c>
      <c r="C89" s="4" t="s">
        <v>640</v>
      </c>
      <c r="D89" s="4" t="s">
        <v>453</v>
      </c>
      <c r="E89" s="4" t="str">
        <f t="shared" si="2"/>
        <v>19,5</v>
      </c>
      <c r="G89" s="4" t="s">
        <v>178</v>
      </c>
      <c r="H89" s="8">
        <v>31703939725</v>
      </c>
    </row>
    <row r="90" spans="1:8">
      <c r="A90" s="4">
        <v>529457205</v>
      </c>
      <c r="B90" s="4" t="s">
        <v>639</v>
      </c>
      <c r="C90" s="4" t="s">
        <v>638</v>
      </c>
      <c r="D90" s="4" t="s">
        <v>525</v>
      </c>
      <c r="E90" s="4" t="str">
        <f t="shared" si="2"/>
        <v>23,0</v>
      </c>
      <c r="G90" s="4" t="s">
        <v>637</v>
      </c>
      <c r="H90" s="8">
        <v>490729469</v>
      </c>
    </row>
    <row r="91" spans="1:8">
      <c r="A91" s="4">
        <v>533970160</v>
      </c>
      <c r="B91" s="4" t="s">
        <v>1</v>
      </c>
      <c r="C91" s="4" t="s">
        <v>522</v>
      </c>
      <c r="D91" s="4" t="s">
        <v>486</v>
      </c>
      <c r="E91" s="4" t="str">
        <f t="shared" si="2"/>
        <v>20,6</v>
      </c>
      <c r="G91" s="4" t="s">
        <v>405</v>
      </c>
      <c r="H91" s="8">
        <v>490683263</v>
      </c>
    </row>
    <row r="92" spans="1:8">
      <c r="A92" s="4">
        <v>540202164</v>
      </c>
      <c r="B92" s="4" t="s">
        <v>636</v>
      </c>
      <c r="C92" s="4" t="s">
        <v>635</v>
      </c>
      <c r="D92" s="4" t="s">
        <v>634</v>
      </c>
      <c r="E92" s="4" t="str">
        <f t="shared" si="2"/>
        <v>24,0</v>
      </c>
      <c r="G92" s="4" t="s">
        <v>633</v>
      </c>
      <c r="H92" s="8" t="s">
        <v>632</v>
      </c>
    </row>
    <row r="93" spans="1:8">
      <c r="A93" s="4">
        <v>510456330</v>
      </c>
      <c r="B93" s="4" t="s">
        <v>631</v>
      </c>
      <c r="C93" s="4" t="s">
        <v>630</v>
      </c>
      <c r="D93" s="4" t="s">
        <v>629</v>
      </c>
      <c r="E93" s="4" t="str">
        <f t="shared" si="2"/>
        <v>37,8</v>
      </c>
      <c r="G93" s="4" t="s">
        <v>628</v>
      </c>
    </row>
    <row r="94" spans="1:8">
      <c r="A94" s="4">
        <v>517067024</v>
      </c>
      <c r="B94" s="4" t="s">
        <v>352</v>
      </c>
      <c r="C94" s="4" t="s">
        <v>518</v>
      </c>
      <c r="D94" s="4" t="s">
        <v>627</v>
      </c>
      <c r="E94" s="4" t="str">
        <f t="shared" si="2"/>
        <v>28,4</v>
      </c>
      <c r="G94" s="4" t="s">
        <v>626</v>
      </c>
      <c r="H94" s="8">
        <v>490571250</v>
      </c>
    </row>
    <row r="95" spans="1:8">
      <c r="A95" s="4">
        <v>539830130</v>
      </c>
      <c r="B95" s="4" t="s">
        <v>625</v>
      </c>
      <c r="C95" s="4" t="s">
        <v>624</v>
      </c>
      <c r="D95" s="4" t="s">
        <v>304</v>
      </c>
      <c r="E95" s="4" t="str">
        <f t="shared" si="2"/>
        <v>19,6</v>
      </c>
      <c r="G95" s="4" t="s">
        <v>623</v>
      </c>
      <c r="H95" s="8">
        <v>33684756071</v>
      </c>
    </row>
    <row r="96" spans="1:8">
      <c r="A96" s="4">
        <v>531741312</v>
      </c>
      <c r="B96" s="4" t="s">
        <v>282</v>
      </c>
      <c r="C96" s="4" t="s">
        <v>622</v>
      </c>
      <c r="D96" s="4" t="s">
        <v>621</v>
      </c>
      <c r="E96" s="4" t="str">
        <f t="shared" si="2"/>
        <v>34,4</v>
      </c>
      <c r="G96" s="4" t="s">
        <v>620</v>
      </c>
    </row>
    <row r="97" spans="1:8">
      <c r="A97" s="4">
        <v>515485246</v>
      </c>
      <c r="B97" s="4" t="s">
        <v>619</v>
      </c>
      <c r="C97" s="4" t="s">
        <v>618</v>
      </c>
      <c r="D97" s="4" t="s">
        <v>617</v>
      </c>
      <c r="E97" s="4" t="str">
        <f t="shared" si="2"/>
        <v>02,4</v>
      </c>
      <c r="G97" s="4" t="s">
        <v>616</v>
      </c>
    </row>
    <row r="98" spans="1:8">
      <c r="A98" s="4">
        <v>512279251</v>
      </c>
      <c r="B98" s="4" t="s">
        <v>415</v>
      </c>
      <c r="C98" s="4" t="s">
        <v>615</v>
      </c>
      <c r="D98" s="4" t="s">
        <v>614</v>
      </c>
      <c r="E98" s="4" t="str">
        <f t="shared" ref="E98:E129" si="3">REPLACE(D98,3,1,",")</f>
        <v>06,7</v>
      </c>
      <c r="G98" s="4" t="s">
        <v>613</v>
      </c>
      <c r="H98" s="8">
        <v>447925286097</v>
      </c>
    </row>
    <row r="99" spans="1:8">
      <c r="A99" s="4">
        <v>537532199</v>
      </c>
      <c r="B99" s="4" t="s">
        <v>612</v>
      </c>
      <c r="C99" s="4" t="s">
        <v>611</v>
      </c>
      <c r="D99" s="4" t="s">
        <v>610</v>
      </c>
      <c r="E99" s="4" t="str">
        <f t="shared" si="3"/>
        <v>13,5</v>
      </c>
      <c r="G99" s="4" t="s">
        <v>451</v>
      </c>
      <c r="H99" s="8">
        <v>490729949</v>
      </c>
    </row>
    <row r="100" spans="1:8">
      <c r="A100" s="4">
        <v>529003178</v>
      </c>
      <c r="B100" s="4" t="s">
        <v>349</v>
      </c>
      <c r="C100" s="4" t="s">
        <v>609</v>
      </c>
      <c r="D100" s="4" t="s">
        <v>608</v>
      </c>
      <c r="E100" s="4" t="str">
        <f t="shared" si="3"/>
        <v>50,0</v>
      </c>
      <c r="G100" s="4" t="s">
        <v>351</v>
      </c>
      <c r="H100" s="8">
        <v>490591922</v>
      </c>
    </row>
    <row r="101" spans="1:8">
      <c r="A101" s="4">
        <v>522361302</v>
      </c>
      <c r="B101" s="4" t="s">
        <v>607</v>
      </c>
      <c r="C101" s="4" t="s">
        <v>522</v>
      </c>
      <c r="D101" s="4" t="s">
        <v>606</v>
      </c>
      <c r="E101" s="4" t="str">
        <f t="shared" si="3"/>
        <v>36,6</v>
      </c>
      <c r="G101" s="4" t="s">
        <v>605</v>
      </c>
    </row>
    <row r="102" spans="1:8">
      <c r="A102" s="4">
        <v>537986226</v>
      </c>
      <c r="B102" s="4" t="s">
        <v>339</v>
      </c>
      <c r="C102" s="4" t="s">
        <v>604</v>
      </c>
      <c r="D102" s="4" t="s">
        <v>283</v>
      </c>
      <c r="E102" s="4" t="str">
        <f t="shared" si="3"/>
        <v>12,9</v>
      </c>
      <c r="G102" s="4" t="s">
        <v>603</v>
      </c>
      <c r="H102" s="8">
        <v>3243822134</v>
      </c>
    </row>
    <row r="103" spans="1:8">
      <c r="A103" s="4">
        <v>533131012</v>
      </c>
      <c r="B103" s="4" t="s">
        <v>602</v>
      </c>
      <c r="C103" s="4" t="s">
        <v>15</v>
      </c>
      <c r="D103" s="4" t="s">
        <v>580</v>
      </c>
      <c r="E103" s="4" t="str">
        <f t="shared" si="3"/>
        <v>20,7</v>
      </c>
      <c r="G103" s="4" t="s">
        <v>601</v>
      </c>
    </row>
    <row r="104" spans="1:8">
      <c r="A104" s="4">
        <v>511371296</v>
      </c>
      <c r="B104" s="4" t="s">
        <v>600</v>
      </c>
      <c r="C104" s="4" t="s">
        <v>599</v>
      </c>
      <c r="D104" s="4" t="s">
        <v>598</v>
      </c>
      <c r="E104" s="4" t="str">
        <f t="shared" si="3"/>
        <v>13,4</v>
      </c>
      <c r="G104" s="4" t="s">
        <v>597</v>
      </c>
    </row>
    <row r="105" spans="1:8">
      <c r="A105" s="4">
        <v>511725261</v>
      </c>
      <c r="B105" s="4" t="s">
        <v>596</v>
      </c>
      <c r="C105" s="4" t="s">
        <v>595</v>
      </c>
      <c r="D105" s="4" t="s">
        <v>404</v>
      </c>
      <c r="E105" s="4" t="str">
        <f t="shared" si="3"/>
        <v>24,6</v>
      </c>
      <c r="G105" s="4" t="s">
        <v>594</v>
      </c>
    </row>
    <row r="106" spans="1:8">
      <c r="A106" s="4">
        <v>514902055</v>
      </c>
      <c r="B106" s="4" t="s">
        <v>4</v>
      </c>
      <c r="C106" s="4" t="s">
        <v>5</v>
      </c>
      <c r="D106" s="4" t="s">
        <v>593</v>
      </c>
      <c r="E106" s="4" t="str">
        <f t="shared" si="3"/>
        <v>14,0</v>
      </c>
      <c r="G106" s="4" t="s">
        <v>396</v>
      </c>
    </row>
    <row r="107" spans="1:8">
      <c r="A107" s="4">
        <v>47940277</v>
      </c>
      <c r="B107" s="4" t="s">
        <v>592</v>
      </c>
      <c r="C107" s="4" t="s">
        <v>17</v>
      </c>
      <c r="D107" s="4" t="s">
        <v>65</v>
      </c>
      <c r="E107" s="4" t="str">
        <f t="shared" si="3"/>
        <v>27,0</v>
      </c>
      <c r="G107" s="4" t="s">
        <v>591</v>
      </c>
    </row>
    <row r="108" spans="1:8">
      <c r="A108" s="4">
        <v>512321105</v>
      </c>
      <c r="B108" s="4" t="s">
        <v>412</v>
      </c>
      <c r="C108" s="4" t="s">
        <v>581</v>
      </c>
      <c r="D108" s="4" t="s">
        <v>590</v>
      </c>
      <c r="E108" s="4" t="str">
        <f t="shared" si="3"/>
        <v>11,9</v>
      </c>
      <c r="G108" s="4" t="s">
        <v>589</v>
      </c>
    </row>
    <row r="109" spans="1:8">
      <c r="A109" s="4">
        <v>534120013</v>
      </c>
      <c r="B109" s="4" t="s">
        <v>588</v>
      </c>
      <c r="C109" s="4" t="s">
        <v>500</v>
      </c>
      <c r="D109" s="4" t="s">
        <v>587</v>
      </c>
      <c r="E109" s="4" t="str">
        <f t="shared" si="3"/>
        <v>24,3</v>
      </c>
      <c r="G109" s="4" t="s">
        <v>586</v>
      </c>
    </row>
    <row r="110" spans="1:8">
      <c r="A110" s="4">
        <v>49626198</v>
      </c>
      <c r="B110" s="4" t="s">
        <v>585</v>
      </c>
      <c r="C110" s="4" t="s">
        <v>500</v>
      </c>
      <c r="D110" s="4" t="s">
        <v>584</v>
      </c>
      <c r="E110" s="4" t="str">
        <f t="shared" si="3"/>
        <v>17,5</v>
      </c>
      <c r="G110" s="4" t="s">
        <v>583</v>
      </c>
    </row>
    <row r="111" spans="1:8">
      <c r="A111" s="4">
        <v>523886182</v>
      </c>
      <c r="B111" s="4" t="s">
        <v>582</v>
      </c>
      <c r="C111" s="4" t="s">
        <v>581</v>
      </c>
      <c r="D111" s="4" t="s">
        <v>580</v>
      </c>
      <c r="E111" s="4" t="str">
        <f t="shared" si="3"/>
        <v>20,7</v>
      </c>
      <c r="G111" s="4" t="s">
        <v>579</v>
      </c>
    </row>
    <row r="112" spans="1:8">
      <c r="A112" s="4">
        <v>47858305</v>
      </c>
      <c r="B112" s="4" t="s">
        <v>578</v>
      </c>
      <c r="C112" s="4" t="s">
        <v>577</v>
      </c>
      <c r="D112" s="4" t="s">
        <v>576</v>
      </c>
      <c r="E112" s="4" t="str">
        <f t="shared" si="3"/>
        <v>05,9</v>
      </c>
      <c r="G112" s="4" t="s">
        <v>575</v>
      </c>
      <c r="H112" s="8">
        <v>4520684062</v>
      </c>
    </row>
    <row r="113" spans="1:8">
      <c r="A113" s="4">
        <v>512415200</v>
      </c>
      <c r="B113" s="4" t="s">
        <v>574</v>
      </c>
      <c r="C113" s="4" t="s">
        <v>573</v>
      </c>
      <c r="D113" s="4" t="s">
        <v>572</v>
      </c>
      <c r="E113" s="4" t="str">
        <f t="shared" si="3"/>
        <v>11,7</v>
      </c>
      <c r="G113" s="4" t="s">
        <v>571</v>
      </c>
    </row>
    <row r="114" spans="1:8">
      <c r="A114" s="4">
        <v>524637261</v>
      </c>
      <c r="B114" s="4" t="s">
        <v>570</v>
      </c>
      <c r="C114" s="4" t="s">
        <v>569</v>
      </c>
      <c r="D114" s="4" t="s">
        <v>568</v>
      </c>
      <c r="E114" s="4" t="str">
        <f t="shared" si="3"/>
        <v>21,1</v>
      </c>
      <c r="G114" s="4" t="s">
        <v>567</v>
      </c>
      <c r="H114" s="8">
        <v>442501138</v>
      </c>
    </row>
    <row r="115" spans="1:8">
      <c r="A115" s="4">
        <v>525283169</v>
      </c>
      <c r="B115" s="4" t="s">
        <v>566</v>
      </c>
      <c r="C115" s="4" t="s">
        <v>565</v>
      </c>
      <c r="D115" s="4" t="s">
        <v>564</v>
      </c>
      <c r="E115" s="4" t="str">
        <f t="shared" si="3"/>
        <v>12,0</v>
      </c>
      <c r="G115" s="4" t="s">
        <v>563</v>
      </c>
    </row>
    <row r="116" spans="1:8">
      <c r="A116" s="4">
        <v>534137167</v>
      </c>
      <c r="B116" s="4" t="s">
        <v>562</v>
      </c>
      <c r="C116" s="4" t="s">
        <v>561</v>
      </c>
      <c r="D116" s="4" t="s">
        <v>60</v>
      </c>
      <c r="E116" s="4" t="str">
        <f t="shared" si="3"/>
        <v>54,0</v>
      </c>
      <c r="G116" s="4" t="s">
        <v>560</v>
      </c>
    </row>
    <row r="117" spans="1:8">
      <c r="A117" s="4">
        <v>532188213</v>
      </c>
      <c r="B117" s="4" t="s">
        <v>27</v>
      </c>
      <c r="C117" s="4" t="s">
        <v>26</v>
      </c>
      <c r="D117" s="4" t="s">
        <v>559</v>
      </c>
      <c r="E117" s="4" t="str">
        <f t="shared" si="3"/>
        <v>21,0</v>
      </c>
      <c r="G117" s="4" t="s">
        <v>558</v>
      </c>
      <c r="H117" s="8">
        <v>442867551</v>
      </c>
    </row>
    <row r="118" spans="1:8">
      <c r="A118" s="4">
        <v>536904146</v>
      </c>
      <c r="B118" s="4" t="s">
        <v>18</v>
      </c>
      <c r="C118" s="4" t="s">
        <v>17</v>
      </c>
      <c r="D118" s="4" t="s">
        <v>557</v>
      </c>
      <c r="E118" s="4" t="str">
        <f t="shared" si="3"/>
        <v>09,6</v>
      </c>
      <c r="G118" s="4" t="s">
        <v>246</v>
      </c>
    </row>
    <row r="119" spans="1:8">
      <c r="A119" s="4">
        <v>532749018</v>
      </c>
      <c r="B119" s="4" t="s">
        <v>329</v>
      </c>
      <c r="C119" s="4" t="s">
        <v>518</v>
      </c>
      <c r="D119" s="4" t="s">
        <v>556</v>
      </c>
      <c r="E119" s="4" t="str">
        <f t="shared" si="3"/>
        <v>17,9</v>
      </c>
      <c r="G119" s="4" t="s">
        <v>555</v>
      </c>
    </row>
    <row r="120" spans="1:8">
      <c r="A120" s="4">
        <v>525303182</v>
      </c>
      <c r="B120" s="4" t="s">
        <v>554</v>
      </c>
      <c r="C120" s="4" t="s">
        <v>553</v>
      </c>
      <c r="D120" s="4" t="s">
        <v>353</v>
      </c>
      <c r="E120" s="4" t="str">
        <f t="shared" si="3"/>
        <v>29,4</v>
      </c>
      <c r="G120" s="4" t="s">
        <v>552</v>
      </c>
    </row>
    <row r="121" spans="1:8">
      <c r="A121" s="4">
        <v>510631113</v>
      </c>
      <c r="B121" s="4" t="s">
        <v>123</v>
      </c>
      <c r="C121" s="4" t="s">
        <v>551</v>
      </c>
      <c r="D121" s="4" t="s">
        <v>192</v>
      </c>
      <c r="E121" s="4" t="str">
        <f t="shared" si="3"/>
        <v>24,8</v>
      </c>
      <c r="G121" s="4" t="s">
        <v>550</v>
      </c>
      <c r="H121" s="8" t="s">
        <v>549</v>
      </c>
    </row>
    <row r="122" spans="1:8">
      <c r="A122" s="4">
        <v>523252320</v>
      </c>
      <c r="B122" s="4" t="s">
        <v>548</v>
      </c>
      <c r="C122" s="4" t="s">
        <v>547</v>
      </c>
      <c r="D122" s="4" t="s">
        <v>546</v>
      </c>
      <c r="E122" s="4" t="str">
        <f t="shared" si="3"/>
        <v>16,6</v>
      </c>
      <c r="G122" s="4" t="s">
        <v>545</v>
      </c>
    </row>
    <row r="123" spans="1:8">
      <c r="A123" s="4">
        <v>45373305</v>
      </c>
      <c r="B123" s="4" t="s">
        <v>82</v>
      </c>
      <c r="C123" s="4" t="s">
        <v>544</v>
      </c>
      <c r="D123" s="4" t="s">
        <v>543</v>
      </c>
      <c r="E123" s="4" t="str">
        <f t="shared" si="3"/>
        <v>39,9</v>
      </c>
      <c r="G123" s="4" t="s">
        <v>542</v>
      </c>
    </row>
    <row r="124" spans="1:8">
      <c r="A124" s="4">
        <v>521298053</v>
      </c>
      <c r="B124" s="4" t="s">
        <v>541</v>
      </c>
      <c r="C124" s="4" t="s">
        <v>540</v>
      </c>
      <c r="D124" s="4" t="s">
        <v>539</v>
      </c>
      <c r="E124" s="4" t="str">
        <f t="shared" si="3"/>
        <v>23,3</v>
      </c>
      <c r="G124" s="4" t="s">
        <v>538</v>
      </c>
    </row>
    <row r="125" spans="1:8">
      <c r="A125" s="4">
        <v>543413154</v>
      </c>
      <c r="B125" s="4" t="s">
        <v>537</v>
      </c>
      <c r="C125" s="4" t="s">
        <v>536</v>
      </c>
      <c r="D125" s="4" t="s">
        <v>159</v>
      </c>
      <c r="E125" s="4" t="str">
        <f t="shared" si="3"/>
        <v>17,6</v>
      </c>
      <c r="G125" s="4" t="s">
        <v>535</v>
      </c>
    </row>
    <row r="126" spans="1:8">
      <c r="A126" s="4">
        <v>45672054</v>
      </c>
      <c r="B126" s="4" t="s">
        <v>534</v>
      </c>
      <c r="C126" s="4" t="s">
        <v>491</v>
      </c>
      <c r="D126" s="4" t="s">
        <v>533</v>
      </c>
      <c r="E126" s="4" t="str">
        <f t="shared" si="3"/>
        <v>11,5</v>
      </c>
      <c r="G126" s="4" t="s">
        <v>532</v>
      </c>
    </row>
    <row r="127" spans="1:8">
      <c r="A127" s="4">
        <v>518208174</v>
      </c>
      <c r="B127" s="4" t="s">
        <v>7</v>
      </c>
      <c r="C127" s="4" t="s">
        <v>531</v>
      </c>
      <c r="D127" s="4" t="s">
        <v>283</v>
      </c>
      <c r="E127" s="4" t="str">
        <f t="shared" si="3"/>
        <v>12,9</v>
      </c>
      <c r="G127" s="4" t="s">
        <v>530</v>
      </c>
      <c r="H127" s="8">
        <v>432501663</v>
      </c>
    </row>
    <row r="128" spans="1:8">
      <c r="A128" s="4">
        <v>532391298</v>
      </c>
      <c r="B128" s="4" t="s">
        <v>527</v>
      </c>
      <c r="C128" s="4" t="s">
        <v>529</v>
      </c>
      <c r="D128" s="4" t="s">
        <v>476</v>
      </c>
      <c r="E128" s="4" t="str">
        <f t="shared" si="3"/>
        <v>-1,0</v>
      </c>
      <c r="G128" s="4" t="s">
        <v>528</v>
      </c>
      <c r="H128" s="8">
        <v>671222485</v>
      </c>
    </row>
    <row r="129" spans="1:8">
      <c r="A129" s="4">
        <v>531178299</v>
      </c>
      <c r="B129" s="4" t="s">
        <v>527</v>
      </c>
      <c r="C129" s="4" t="s">
        <v>526</v>
      </c>
      <c r="D129" s="4" t="s">
        <v>525</v>
      </c>
      <c r="E129" s="4" t="str">
        <f t="shared" si="3"/>
        <v>23,0</v>
      </c>
      <c r="G129" s="4" t="s">
        <v>524</v>
      </c>
    </row>
    <row r="130" spans="1:8">
      <c r="A130" s="4">
        <v>3978030</v>
      </c>
      <c r="B130" s="4" t="s">
        <v>523</v>
      </c>
      <c r="C130" s="4" t="s">
        <v>522</v>
      </c>
      <c r="D130" s="4" t="s">
        <v>521</v>
      </c>
      <c r="E130" s="4" t="str">
        <f t="shared" ref="E130:E148" si="4">REPLACE(D130,3,1,",")</f>
        <v>25,2</v>
      </c>
      <c r="G130" s="4" t="s">
        <v>520</v>
      </c>
    </row>
    <row r="131" spans="1:8">
      <c r="A131" s="4">
        <v>539499071</v>
      </c>
      <c r="B131" s="4" t="s">
        <v>519</v>
      </c>
      <c r="C131" s="4" t="s">
        <v>518</v>
      </c>
      <c r="D131" s="4" t="s">
        <v>517</v>
      </c>
      <c r="E131" s="4" t="str">
        <f t="shared" si="4"/>
        <v>26,9</v>
      </c>
      <c r="G131" s="4" t="s">
        <v>516</v>
      </c>
      <c r="H131" s="8">
        <v>33671256760</v>
      </c>
    </row>
    <row r="132" spans="1:8">
      <c r="A132" s="4">
        <v>519421164</v>
      </c>
      <c r="B132" s="4" t="s">
        <v>515</v>
      </c>
      <c r="C132" s="4" t="s">
        <v>514</v>
      </c>
      <c r="D132" s="4" t="s">
        <v>513</v>
      </c>
      <c r="E132" s="4" t="str">
        <f t="shared" si="4"/>
        <v>23,4</v>
      </c>
      <c r="G132" s="4" t="s">
        <v>512</v>
      </c>
      <c r="H132" s="8">
        <v>442089473603</v>
      </c>
    </row>
    <row r="133" spans="1:8">
      <c r="A133" s="4">
        <v>45372307</v>
      </c>
      <c r="B133" s="4" t="s">
        <v>511</v>
      </c>
      <c r="C133" s="4" t="s">
        <v>510</v>
      </c>
      <c r="D133" s="4" t="s">
        <v>60</v>
      </c>
      <c r="E133" s="4" t="str">
        <f t="shared" si="4"/>
        <v>54,0</v>
      </c>
      <c r="G133" s="4" t="s">
        <v>509</v>
      </c>
      <c r="H133" s="8">
        <v>442501576</v>
      </c>
    </row>
    <row r="134" spans="1:8">
      <c r="A134" s="4">
        <v>519886029</v>
      </c>
      <c r="B134" s="4" t="s">
        <v>25</v>
      </c>
      <c r="C134" s="4" t="s">
        <v>508</v>
      </c>
      <c r="D134" s="4" t="s">
        <v>507</v>
      </c>
      <c r="E134" s="4" t="str">
        <f t="shared" si="4"/>
        <v>22,7</v>
      </c>
      <c r="G134" s="4" t="s">
        <v>506</v>
      </c>
    </row>
    <row r="135" spans="1:8">
      <c r="A135" s="4">
        <v>535982126</v>
      </c>
      <c r="B135" s="4" t="s">
        <v>446</v>
      </c>
      <c r="C135" s="4" t="s">
        <v>477</v>
      </c>
      <c r="D135" s="4" t="s">
        <v>505</v>
      </c>
      <c r="E135" s="4" t="str">
        <f t="shared" si="4"/>
        <v>09,3</v>
      </c>
      <c r="G135" s="4" t="s">
        <v>447</v>
      </c>
    </row>
    <row r="136" spans="1:8">
      <c r="A136" s="4">
        <v>546546087</v>
      </c>
      <c r="B136" s="4" t="s">
        <v>504</v>
      </c>
      <c r="C136" s="4" t="s">
        <v>15</v>
      </c>
      <c r="D136" s="4" t="s">
        <v>503</v>
      </c>
      <c r="E136" s="4" t="str">
        <f t="shared" si="4"/>
        <v>25,1</v>
      </c>
      <c r="G136" s="4" t="s">
        <v>502</v>
      </c>
      <c r="H136" s="8">
        <v>33613123964</v>
      </c>
    </row>
    <row r="137" spans="1:8">
      <c r="A137" s="4">
        <v>45262053</v>
      </c>
      <c r="B137" s="4" t="s">
        <v>501</v>
      </c>
      <c r="C137" s="4" t="s">
        <v>500</v>
      </c>
      <c r="D137" s="4" t="s">
        <v>499</v>
      </c>
      <c r="E137" s="4" t="str">
        <f t="shared" si="4"/>
        <v>14,7</v>
      </c>
      <c r="G137" s="4" t="s">
        <v>498</v>
      </c>
    </row>
    <row r="138" spans="1:8">
      <c r="A138" s="4">
        <v>525046086</v>
      </c>
      <c r="B138" s="4" t="s">
        <v>455</v>
      </c>
      <c r="C138" s="4" t="s">
        <v>497</v>
      </c>
      <c r="D138" s="4" t="s">
        <v>269</v>
      </c>
      <c r="E138" s="4" t="str">
        <f t="shared" si="4"/>
        <v>18,2</v>
      </c>
      <c r="G138" s="4" t="s">
        <v>456</v>
      </c>
      <c r="H138" s="8">
        <v>490082391</v>
      </c>
    </row>
    <row r="139" spans="1:8">
      <c r="A139" s="4">
        <v>49071236</v>
      </c>
      <c r="B139" s="4" t="s">
        <v>496</v>
      </c>
      <c r="C139" s="4" t="s">
        <v>466</v>
      </c>
      <c r="D139" s="4" t="s">
        <v>473</v>
      </c>
      <c r="E139" s="4" t="str">
        <f t="shared" si="4"/>
        <v>10,6</v>
      </c>
      <c r="G139" s="4" t="s">
        <v>495</v>
      </c>
    </row>
    <row r="140" spans="1:8">
      <c r="A140" s="4">
        <v>44633148</v>
      </c>
      <c r="B140" s="4" t="s">
        <v>14</v>
      </c>
      <c r="C140" s="4" t="s">
        <v>13</v>
      </c>
      <c r="D140" s="4" t="s">
        <v>494</v>
      </c>
      <c r="E140" s="4" t="str">
        <f t="shared" si="4"/>
        <v>27,6</v>
      </c>
      <c r="G140" s="4" t="s">
        <v>493</v>
      </c>
      <c r="H140" s="8" t="s">
        <v>285</v>
      </c>
    </row>
    <row r="141" spans="1:8">
      <c r="A141" s="4">
        <v>510825066</v>
      </c>
      <c r="B141" s="4" t="s">
        <v>492</v>
      </c>
      <c r="C141" s="4" t="s">
        <v>491</v>
      </c>
      <c r="D141" s="4" t="s">
        <v>490</v>
      </c>
      <c r="E141" s="4" t="str">
        <f t="shared" si="4"/>
        <v>05,1</v>
      </c>
      <c r="G141" s="4" t="s">
        <v>489</v>
      </c>
    </row>
    <row r="142" spans="1:8">
      <c r="A142" s="4">
        <v>526788283</v>
      </c>
      <c r="B142" s="4" t="s">
        <v>488</v>
      </c>
      <c r="C142" s="4" t="s">
        <v>487</v>
      </c>
      <c r="D142" s="4" t="s">
        <v>486</v>
      </c>
      <c r="E142" s="4" t="str">
        <f t="shared" si="4"/>
        <v>20,6</v>
      </c>
      <c r="G142" s="4" t="s">
        <v>485</v>
      </c>
    </row>
    <row r="143" spans="1:8">
      <c r="A143" s="4">
        <v>535900179</v>
      </c>
      <c r="B143" s="4" t="s">
        <v>484</v>
      </c>
      <c r="C143" s="4" t="s">
        <v>483</v>
      </c>
      <c r="D143" s="4" t="s">
        <v>482</v>
      </c>
      <c r="E143" s="4" t="str">
        <f t="shared" si="4"/>
        <v>22,2</v>
      </c>
      <c r="G143" s="4" t="s">
        <v>100</v>
      </c>
    </row>
    <row r="144" spans="1:8">
      <c r="A144" s="4">
        <v>540035078</v>
      </c>
      <c r="B144" s="4" t="s">
        <v>481</v>
      </c>
      <c r="C144" s="4" t="s">
        <v>480</v>
      </c>
      <c r="D144" s="4" t="s">
        <v>479</v>
      </c>
      <c r="E144" s="4" t="str">
        <f t="shared" si="4"/>
        <v>06,1</v>
      </c>
      <c r="G144" s="4" t="s">
        <v>478</v>
      </c>
      <c r="H144" s="8">
        <v>441582762288</v>
      </c>
    </row>
    <row r="145" spans="1:8">
      <c r="A145" s="4">
        <v>42717275</v>
      </c>
      <c r="B145" s="4" t="s">
        <v>471</v>
      </c>
      <c r="C145" s="4" t="s">
        <v>477</v>
      </c>
      <c r="D145" s="4" t="s">
        <v>476</v>
      </c>
      <c r="E145" s="4" t="str">
        <f t="shared" si="4"/>
        <v>-1,0</v>
      </c>
      <c r="G145" s="4" t="s">
        <v>475</v>
      </c>
    </row>
    <row r="146" spans="1:8">
      <c r="A146" s="4">
        <v>42713273</v>
      </c>
      <c r="B146" s="4" t="s">
        <v>471</v>
      </c>
      <c r="C146" s="4" t="s">
        <v>474</v>
      </c>
      <c r="D146" s="4" t="s">
        <v>473</v>
      </c>
      <c r="E146" s="4" t="str">
        <f t="shared" si="4"/>
        <v>10,6</v>
      </c>
      <c r="G146" s="4" t="s">
        <v>472</v>
      </c>
    </row>
    <row r="147" spans="1:8">
      <c r="A147" s="4">
        <v>42719271</v>
      </c>
      <c r="B147" s="4" t="s">
        <v>471</v>
      </c>
      <c r="C147" s="4" t="s">
        <v>470</v>
      </c>
      <c r="D147" s="4" t="s">
        <v>469</v>
      </c>
      <c r="E147" s="4" t="str">
        <f t="shared" si="4"/>
        <v>-2,8</v>
      </c>
      <c r="G147" s="4" t="s">
        <v>468</v>
      </c>
    </row>
    <row r="148" spans="1:8">
      <c r="A148" s="4">
        <v>515766308</v>
      </c>
      <c r="B148" s="4" t="s">
        <v>467</v>
      </c>
      <c r="C148" s="4" t="s">
        <v>466</v>
      </c>
      <c r="D148" s="4" t="s">
        <v>465</v>
      </c>
      <c r="E148" s="4" t="str">
        <f t="shared" si="4"/>
        <v>38,4</v>
      </c>
      <c r="G148" s="4" t="s">
        <v>464</v>
      </c>
      <c r="H148" s="8">
        <v>490556821</v>
      </c>
    </row>
  </sheetData>
  <sortState xmlns:xlrd2="http://schemas.microsoft.com/office/spreadsheetml/2017/richdata2" ref="A2:H148">
    <sortCondition ref="B2:B148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BF5B-8DFD-4652-8E8C-5286993FFC71}">
  <dimension ref="B1:R53"/>
  <sheetViews>
    <sheetView topLeftCell="A28" workbookViewId="0">
      <selection activeCell="J6" sqref="J6"/>
    </sheetView>
  </sheetViews>
  <sheetFormatPr baseColWidth="10" defaultRowHeight="12.75"/>
  <cols>
    <col min="6" max="6" width="7.42578125" customWidth="1"/>
    <col min="7" max="7" width="5.42578125" style="61" customWidth="1"/>
    <col min="8" max="8" width="5.85546875" customWidth="1"/>
    <col min="9" max="9" width="11.42578125" style="2"/>
    <col min="13" max="13" width="15.7109375" customWidth="1"/>
    <col min="18" max="18" width="12.7109375" style="2" customWidth="1"/>
  </cols>
  <sheetData>
    <row r="1" spans="2:18" ht="13.5" thickBot="1"/>
    <row r="2" spans="2:18" ht="15">
      <c r="J2" s="298" t="s">
        <v>891</v>
      </c>
      <c r="K2" s="299"/>
      <c r="L2" s="299"/>
      <c r="M2" s="300"/>
      <c r="N2" s="97"/>
      <c r="O2" s="298" t="s">
        <v>892</v>
      </c>
      <c r="P2" s="299"/>
      <c r="Q2" s="299"/>
      <c r="R2" s="300"/>
    </row>
    <row r="3" spans="2:18" ht="18" customHeight="1" thickBot="1">
      <c r="J3" s="98" t="s">
        <v>893</v>
      </c>
      <c r="K3" s="99">
        <v>71.2</v>
      </c>
      <c r="L3" s="98" t="s">
        <v>894</v>
      </c>
      <c r="M3" s="100">
        <v>71.7</v>
      </c>
      <c r="N3" s="97"/>
      <c r="O3" s="98" t="s">
        <v>893</v>
      </c>
      <c r="P3" s="99">
        <v>137</v>
      </c>
      <c r="Q3" s="98" t="s">
        <v>894</v>
      </c>
      <c r="R3" s="120">
        <v>144</v>
      </c>
    </row>
    <row r="4" spans="2:18" ht="13.5" thickBot="1">
      <c r="D4" s="148"/>
      <c r="E4" s="151"/>
      <c r="F4" s="151" t="s">
        <v>887</v>
      </c>
      <c r="G4" s="149" t="s">
        <v>882</v>
      </c>
      <c r="H4" s="150" t="s">
        <v>905</v>
      </c>
      <c r="I4" s="3" t="s">
        <v>898</v>
      </c>
    </row>
    <row r="5" spans="2:18" ht="13.5" thickBot="1">
      <c r="B5" t="s">
        <v>895</v>
      </c>
      <c r="C5">
        <v>1</v>
      </c>
      <c r="D5" s="101" t="s">
        <v>120</v>
      </c>
      <c r="E5" s="102" t="s">
        <v>119</v>
      </c>
      <c r="F5" s="102">
        <v>18.3</v>
      </c>
      <c r="G5" s="145">
        <v>21</v>
      </c>
      <c r="H5" s="296">
        <v>24</v>
      </c>
      <c r="I5" s="133"/>
      <c r="J5" s="105">
        <f>IF(B5="H",ROUND(F5*$R$3/113+$M$3-72,0),(IF(B5="D",ROUND(F5*$P$3/113+$K$3-72,0),0)))</f>
        <v>21</v>
      </c>
    </row>
    <row r="6" spans="2:18" ht="13.5" thickBot="1">
      <c r="B6" t="s">
        <v>896</v>
      </c>
      <c r="C6">
        <f>C5</f>
        <v>1</v>
      </c>
      <c r="D6" s="77" t="s">
        <v>682</v>
      </c>
      <c r="E6" s="78" t="s">
        <v>739</v>
      </c>
      <c r="F6" s="78">
        <v>2.2000000000000002</v>
      </c>
      <c r="G6" s="127">
        <v>3</v>
      </c>
      <c r="H6" s="297"/>
      <c r="I6" s="41">
        <f>G6*2/3+G5*1/3</f>
        <v>9</v>
      </c>
      <c r="J6" s="105">
        <f t="shared" ref="J6:J52" si="0">IF(B6="H",ROUND(F6*$R$3/113+$M$3-72,0),(IF(B6="D",ROUND(F6*$P$3/113+$K$3-72,0),0)))</f>
        <v>3</v>
      </c>
    </row>
    <row r="7" spans="2:18" ht="13.5" thickBot="1">
      <c r="B7" t="s">
        <v>896</v>
      </c>
      <c r="C7">
        <f>C6+1</f>
        <v>2</v>
      </c>
      <c r="D7" s="101" t="s">
        <v>17</v>
      </c>
      <c r="E7" s="102" t="s">
        <v>18</v>
      </c>
      <c r="F7" s="102">
        <v>9.6</v>
      </c>
      <c r="G7" s="145">
        <v>12</v>
      </c>
      <c r="H7" s="296">
        <v>26</v>
      </c>
      <c r="J7" s="105">
        <f t="shared" si="0"/>
        <v>12</v>
      </c>
      <c r="M7" s="301" t="s">
        <v>907</v>
      </c>
      <c r="N7" s="302"/>
      <c r="O7" s="302"/>
      <c r="P7" s="302"/>
      <c r="Q7" s="302"/>
      <c r="R7" s="59"/>
    </row>
    <row r="8" spans="2:18" ht="13.5" thickBot="1">
      <c r="B8" t="s">
        <v>896</v>
      </c>
      <c r="C8">
        <f>C7</f>
        <v>2</v>
      </c>
      <c r="D8" s="77" t="s">
        <v>15</v>
      </c>
      <c r="E8" s="78" t="s">
        <v>16</v>
      </c>
      <c r="F8" s="78">
        <v>11.2</v>
      </c>
      <c r="G8" s="127">
        <v>14</v>
      </c>
      <c r="H8" s="297"/>
      <c r="I8" s="2">
        <f>G7*2/3+G8*1/3</f>
        <v>12.666666666666668</v>
      </c>
      <c r="J8" s="105">
        <f t="shared" si="0"/>
        <v>14</v>
      </c>
      <c r="M8" s="148"/>
      <c r="N8" s="151"/>
      <c r="O8" s="151" t="s">
        <v>887</v>
      </c>
      <c r="P8" s="150" t="s">
        <v>882</v>
      </c>
      <c r="Q8" s="150" t="s">
        <v>905</v>
      </c>
      <c r="R8" s="63"/>
    </row>
    <row r="9" spans="2:18" ht="13.5" thickBot="1">
      <c r="B9" t="s">
        <v>896</v>
      </c>
      <c r="C9">
        <f t="shared" ref="C9" si="1">C8+1</f>
        <v>3</v>
      </c>
      <c r="D9" s="117" t="s">
        <v>885</v>
      </c>
      <c r="E9" s="107" t="s">
        <v>527</v>
      </c>
      <c r="F9" s="107">
        <v>-1</v>
      </c>
      <c r="G9" s="145">
        <v>-2</v>
      </c>
      <c r="H9" s="296">
        <v>27</v>
      </c>
      <c r="I9" s="41"/>
      <c r="J9" s="105">
        <f t="shared" si="0"/>
        <v>-2</v>
      </c>
      <c r="M9" s="101" t="s">
        <v>120</v>
      </c>
      <c r="N9" s="102" t="s">
        <v>119</v>
      </c>
      <c r="O9" s="102">
        <v>18.3</v>
      </c>
      <c r="P9" s="152">
        <v>21</v>
      </c>
      <c r="Q9" s="296">
        <v>24</v>
      </c>
      <c r="R9" s="59"/>
    </row>
    <row r="10" spans="2:18" ht="13.5" thickBot="1">
      <c r="B10" t="s">
        <v>896</v>
      </c>
      <c r="C10">
        <f t="shared" ref="C10" si="2">C9</f>
        <v>3</v>
      </c>
      <c r="D10" s="83" t="s">
        <v>526</v>
      </c>
      <c r="E10" s="84" t="s">
        <v>527</v>
      </c>
      <c r="F10" s="84">
        <v>23</v>
      </c>
      <c r="G10" s="127">
        <v>29</v>
      </c>
      <c r="H10" s="297"/>
      <c r="I10" s="41">
        <f>G9*2/3+G10*1/3</f>
        <v>8.3333333333333321</v>
      </c>
      <c r="J10" s="105">
        <f t="shared" si="0"/>
        <v>29</v>
      </c>
      <c r="M10" s="77" t="s">
        <v>682</v>
      </c>
      <c r="N10" s="78" t="s">
        <v>739</v>
      </c>
      <c r="O10" s="78">
        <v>2.2000000000000002</v>
      </c>
      <c r="P10" s="153">
        <v>3</v>
      </c>
      <c r="Q10" s="297"/>
      <c r="R10" s="59"/>
    </row>
    <row r="11" spans="2:18" ht="13.5" thickBot="1">
      <c r="B11" t="s">
        <v>896</v>
      </c>
      <c r="C11">
        <f t="shared" ref="C11" si="3">C10+1</f>
        <v>4</v>
      </c>
      <c r="D11" s="101" t="s">
        <v>20</v>
      </c>
      <c r="E11" s="102" t="s">
        <v>21</v>
      </c>
      <c r="F11" s="102">
        <v>12.6</v>
      </c>
      <c r="G11" s="145">
        <v>16</v>
      </c>
      <c r="H11" s="296">
        <v>29</v>
      </c>
      <c r="J11" s="105">
        <f t="shared" si="0"/>
        <v>16</v>
      </c>
      <c r="M11" s="101" t="s">
        <v>17</v>
      </c>
      <c r="N11" s="102" t="s">
        <v>18</v>
      </c>
      <c r="O11" s="102">
        <v>9.6</v>
      </c>
      <c r="P11" s="152">
        <v>12</v>
      </c>
      <c r="Q11" s="296">
        <v>26</v>
      </c>
      <c r="R11" s="59"/>
    </row>
    <row r="12" spans="2:18" ht="13.5" thickBot="1">
      <c r="B12" t="s">
        <v>896</v>
      </c>
      <c r="C12">
        <f t="shared" ref="C12" si="4">C11</f>
        <v>4</v>
      </c>
      <c r="D12" s="77" t="s">
        <v>781</v>
      </c>
      <c r="E12" s="78" t="s">
        <v>782</v>
      </c>
      <c r="F12" s="78">
        <v>10.3</v>
      </c>
      <c r="G12" s="127">
        <v>13</v>
      </c>
      <c r="H12" s="297"/>
      <c r="I12" s="2">
        <f>G12*2/3+G11*1/3</f>
        <v>14</v>
      </c>
      <c r="J12" s="105">
        <f t="shared" si="0"/>
        <v>13</v>
      </c>
      <c r="M12" s="77" t="s">
        <v>15</v>
      </c>
      <c r="N12" s="78" t="s">
        <v>16</v>
      </c>
      <c r="O12" s="78">
        <v>11.2</v>
      </c>
      <c r="P12" s="153">
        <v>14</v>
      </c>
      <c r="Q12" s="297"/>
      <c r="R12" s="59"/>
    </row>
    <row r="13" spans="2:18" ht="13.5" thickBot="1">
      <c r="B13" t="s">
        <v>897</v>
      </c>
      <c r="C13">
        <f t="shared" ref="C13" si="5">C12+1</f>
        <v>5</v>
      </c>
      <c r="D13" s="101" t="s">
        <v>8</v>
      </c>
      <c r="E13" s="102" t="s">
        <v>19</v>
      </c>
      <c r="F13" s="102">
        <v>14.3</v>
      </c>
      <c r="G13" s="145">
        <v>17</v>
      </c>
      <c r="H13" s="104">
        <v>31.780530973451327</v>
      </c>
      <c r="J13" s="105">
        <f t="shared" si="0"/>
        <v>17</v>
      </c>
      <c r="M13" s="117" t="s">
        <v>885</v>
      </c>
      <c r="N13" s="107" t="s">
        <v>527</v>
      </c>
      <c r="O13" s="107">
        <v>-1</v>
      </c>
      <c r="P13" s="152">
        <v>-2</v>
      </c>
      <c r="Q13" s="296">
        <v>27</v>
      </c>
      <c r="R13" s="59"/>
    </row>
    <row r="14" spans="2:18" ht="13.5" thickBot="1">
      <c r="B14" t="s">
        <v>897</v>
      </c>
      <c r="C14">
        <f t="shared" ref="C14" si="6">C13</f>
        <v>5</v>
      </c>
      <c r="D14" s="77" t="s">
        <v>6</v>
      </c>
      <c r="E14" s="78" t="s">
        <v>7</v>
      </c>
      <c r="F14" s="78">
        <v>12.5</v>
      </c>
      <c r="G14" s="127">
        <v>14</v>
      </c>
      <c r="H14" s="80">
        <v>32</v>
      </c>
      <c r="J14" s="105">
        <f t="shared" si="0"/>
        <v>14</v>
      </c>
      <c r="M14" s="83" t="s">
        <v>526</v>
      </c>
      <c r="N14" s="128" t="s">
        <v>527</v>
      </c>
      <c r="O14" s="128">
        <v>23</v>
      </c>
      <c r="P14" s="153">
        <v>29</v>
      </c>
      <c r="Q14" s="297"/>
      <c r="R14" s="59"/>
    </row>
    <row r="15" spans="2:18" ht="13.5" thickBot="1">
      <c r="B15" t="s">
        <v>896</v>
      </c>
      <c r="C15">
        <f t="shared" ref="C15" si="7">C14+1</f>
        <v>6</v>
      </c>
      <c r="D15" s="101" t="s">
        <v>531</v>
      </c>
      <c r="E15" s="102" t="s">
        <v>7</v>
      </c>
      <c r="F15" s="102">
        <v>12.9</v>
      </c>
      <c r="G15" s="145">
        <v>16</v>
      </c>
      <c r="H15" s="104">
        <v>32.877876106194691</v>
      </c>
      <c r="J15" s="105">
        <f t="shared" si="0"/>
        <v>16</v>
      </c>
      <c r="M15" s="101" t="s">
        <v>20</v>
      </c>
      <c r="N15" s="102" t="s">
        <v>21</v>
      </c>
      <c r="O15" s="102">
        <v>12.6</v>
      </c>
      <c r="P15" s="152">
        <v>16</v>
      </c>
      <c r="Q15" s="296">
        <v>29</v>
      </c>
      <c r="R15" s="59"/>
    </row>
    <row r="16" spans="2:18" ht="13.5" thickBot="1">
      <c r="B16" t="s">
        <v>896</v>
      </c>
      <c r="C16">
        <f t="shared" ref="C16" si="8">C15</f>
        <v>6</v>
      </c>
      <c r="D16" s="77" t="s">
        <v>679</v>
      </c>
      <c r="E16" s="78" t="s">
        <v>852</v>
      </c>
      <c r="F16" s="78">
        <v>12.9</v>
      </c>
      <c r="G16" s="127">
        <v>16</v>
      </c>
      <c r="H16" s="80">
        <v>33</v>
      </c>
      <c r="J16" s="105">
        <f t="shared" si="0"/>
        <v>16</v>
      </c>
      <c r="M16" s="77" t="s">
        <v>781</v>
      </c>
      <c r="N16" s="78" t="s">
        <v>782</v>
      </c>
      <c r="O16" s="78">
        <v>10.3</v>
      </c>
      <c r="P16" s="153">
        <v>13</v>
      </c>
      <c r="Q16" s="297"/>
      <c r="R16" s="59"/>
    </row>
    <row r="17" spans="2:18" ht="13.5" thickBot="1">
      <c r="B17" t="s">
        <v>896</v>
      </c>
      <c r="C17">
        <f t="shared" ref="C17" si="9">C16+1</f>
        <v>7</v>
      </c>
      <c r="D17" s="101" t="s">
        <v>5</v>
      </c>
      <c r="E17" s="102" t="s">
        <v>4</v>
      </c>
      <c r="F17" s="102">
        <v>14</v>
      </c>
      <c r="G17" s="145">
        <v>18</v>
      </c>
      <c r="H17" s="104">
        <v>36.576991150442481</v>
      </c>
      <c r="J17" s="105">
        <f t="shared" si="0"/>
        <v>18</v>
      </c>
      <c r="M17" s="101"/>
      <c r="N17" s="102"/>
      <c r="O17" s="102"/>
      <c r="P17" s="103"/>
      <c r="Q17" s="104"/>
      <c r="R17" s="59"/>
    </row>
    <row r="18" spans="2:18" ht="13.5" thickBot="1">
      <c r="B18" t="s">
        <v>897</v>
      </c>
      <c r="C18">
        <f t="shared" ref="C18" si="10">C17</f>
        <v>7</v>
      </c>
      <c r="D18" s="77" t="s">
        <v>3</v>
      </c>
      <c r="E18" s="78" t="s">
        <v>4</v>
      </c>
      <c r="F18" s="78">
        <v>15.8</v>
      </c>
      <c r="G18" s="127">
        <v>18</v>
      </c>
      <c r="H18" s="80">
        <v>37</v>
      </c>
      <c r="J18" s="105">
        <f t="shared" si="0"/>
        <v>18</v>
      </c>
      <c r="M18" s="77"/>
      <c r="N18" s="78"/>
      <c r="O18" s="78"/>
      <c r="P18" s="79"/>
      <c r="Q18" s="80"/>
      <c r="R18" s="59"/>
    </row>
    <row r="19" spans="2:18" ht="13.5" thickBot="1">
      <c r="B19" t="s">
        <v>896</v>
      </c>
      <c r="C19">
        <f t="shared" ref="C19" si="11">C18+1</f>
        <v>8</v>
      </c>
      <c r="D19" s="101" t="s">
        <v>26</v>
      </c>
      <c r="E19" s="102" t="s">
        <v>37</v>
      </c>
      <c r="F19" s="102">
        <v>11.7</v>
      </c>
      <c r="G19" s="145">
        <v>15</v>
      </c>
      <c r="H19" s="104">
        <v>41</v>
      </c>
      <c r="J19" s="105">
        <f t="shared" si="0"/>
        <v>15</v>
      </c>
      <c r="M19" s="101"/>
      <c r="N19" s="102"/>
      <c r="O19" s="102"/>
      <c r="P19" s="103"/>
      <c r="Q19" s="104"/>
      <c r="R19" s="59"/>
    </row>
    <row r="20" spans="2:18" ht="13.5" thickBot="1">
      <c r="B20" t="s">
        <v>896</v>
      </c>
      <c r="C20">
        <f t="shared" ref="C20" si="12">C19</f>
        <v>8</v>
      </c>
      <c r="D20" s="77" t="s">
        <v>581</v>
      </c>
      <c r="E20" s="78" t="s">
        <v>853</v>
      </c>
      <c r="F20" s="78">
        <v>20.7</v>
      </c>
      <c r="G20" s="127">
        <v>26</v>
      </c>
      <c r="H20" s="80">
        <v>41.288495575221233</v>
      </c>
      <c r="J20" s="105">
        <f t="shared" si="0"/>
        <v>26</v>
      </c>
      <c r="M20" s="77"/>
      <c r="N20" s="78"/>
      <c r="O20" s="78"/>
      <c r="P20" s="79"/>
      <c r="Q20" s="80"/>
      <c r="R20" s="59"/>
    </row>
    <row r="21" spans="2:18" ht="13.5" thickBot="1">
      <c r="B21" t="s">
        <v>896</v>
      </c>
      <c r="C21">
        <f t="shared" ref="C21" si="13">C20+1</f>
        <v>9</v>
      </c>
      <c r="D21" s="101" t="s">
        <v>679</v>
      </c>
      <c r="E21" s="102" t="s">
        <v>866</v>
      </c>
      <c r="F21" s="102">
        <v>15</v>
      </c>
      <c r="G21" s="145">
        <v>19</v>
      </c>
      <c r="H21" s="104">
        <v>44</v>
      </c>
      <c r="J21" s="105">
        <f t="shared" si="0"/>
        <v>19</v>
      </c>
      <c r="M21" s="101"/>
      <c r="N21" s="102"/>
      <c r="O21" s="102"/>
      <c r="P21" s="103"/>
      <c r="Q21" s="104"/>
      <c r="R21" s="59"/>
    </row>
    <row r="22" spans="2:18" ht="13.5" thickBot="1">
      <c r="B22" t="s">
        <v>896</v>
      </c>
      <c r="C22">
        <f t="shared" ref="C22" si="14">C21</f>
        <v>9</v>
      </c>
      <c r="D22" s="77" t="s">
        <v>624</v>
      </c>
      <c r="E22" s="78" t="s">
        <v>867</v>
      </c>
      <c r="F22" s="78">
        <v>19.600000000000001</v>
      </c>
      <c r="G22" s="127">
        <v>25</v>
      </c>
      <c r="H22" s="80">
        <v>44.092035398230095</v>
      </c>
      <c r="J22" s="105">
        <f t="shared" si="0"/>
        <v>25</v>
      </c>
      <c r="M22" s="77"/>
      <c r="N22" s="78"/>
      <c r="O22" s="78"/>
      <c r="P22" s="79"/>
      <c r="Q22" s="80"/>
      <c r="R22" s="59"/>
    </row>
    <row r="23" spans="2:18" ht="13.5" thickBot="1">
      <c r="B23" t="s">
        <v>896</v>
      </c>
      <c r="C23">
        <f t="shared" ref="C23" si="15">C22+1</f>
        <v>10</v>
      </c>
      <c r="D23" s="101" t="s">
        <v>35</v>
      </c>
      <c r="E23" s="102" t="s">
        <v>36</v>
      </c>
      <c r="F23" s="102">
        <v>17.899999999999999</v>
      </c>
      <c r="G23" s="145">
        <v>23</v>
      </c>
      <c r="H23" s="104">
        <v>45</v>
      </c>
      <c r="J23" s="105">
        <f t="shared" si="0"/>
        <v>23</v>
      </c>
      <c r="M23" s="101"/>
      <c r="N23" s="102"/>
      <c r="O23" s="102"/>
      <c r="P23" s="103"/>
      <c r="Q23" s="104"/>
      <c r="R23" s="59"/>
    </row>
    <row r="24" spans="2:18" ht="13.5" thickBot="1">
      <c r="B24" t="s">
        <v>896</v>
      </c>
      <c r="C24">
        <f t="shared" ref="C24" si="16">C23</f>
        <v>10</v>
      </c>
      <c r="D24" s="77" t="s">
        <v>865</v>
      </c>
      <c r="E24" s="78" t="s">
        <v>585</v>
      </c>
      <c r="F24" s="78">
        <v>17.5</v>
      </c>
      <c r="G24" s="127">
        <v>22</v>
      </c>
      <c r="H24" s="80">
        <v>45.111504424778758</v>
      </c>
      <c r="J24" s="105">
        <f t="shared" si="0"/>
        <v>22</v>
      </c>
      <c r="M24" s="77"/>
      <c r="N24" s="78"/>
      <c r="O24" s="78"/>
      <c r="P24" s="79"/>
      <c r="Q24" s="80"/>
      <c r="R24" s="59"/>
    </row>
    <row r="25" spans="2:18" ht="13.5" thickBot="1">
      <c r="B25" t="s">
        <v>897</v>
      </c>
      <c r="C25">
        <f t="shared" ref="C25" si="17">C24+1</f>
        <v>11</v>
      </c>
      <c r="D25" s="101" t="s">
        <v>48</v>
      </c>
      <c r="E25" s="102" t="s">
        <v>47</v>
      </c>
      <c r="F25" s="102">
        <v>23.2</v>
      </c>
      <c r="G25" s="145">
        <v>27</v>
      </c>
      <c r="H25" s="104">
        <v>50</v>
      </c>
      <c r="J25" s="105">
        <f t="shared" si="0"/>
        <v>27</v>
      </c>
      <c r="M25" s="101"/>
      <c r="N25" s="102"/>
      <c r="O25" s="102"/>
      <c r="P25" s="103"/>
      <c r="Q25" s="104"/>
      <c r="R25" s="59"/>
    </row>
    <row r="26" spans="2:18" ht="13.5" thickBot="1">
      <c r="B26" t="s">
        <v>897</v>
      </c>
      <c r="C26">
        <f t="shared" ref="C26" si="18">C25</f>
        <v>11</v>
      </c>
      <c r="D26" s="77" t="s">
        <v>63</v>
      </c>
      <c r="E26" s="78" t="s">
        <v>25</v>
      </c>
      <c r="F26" s="78">
        <v>18.600000000000001</v>
      </c>
      <c r="G26" s="127">
        <v>22</v>
      </c>
      <c r="H26" s="80">
        <v>50</v>
      </c>
      <c r="J26" s="105">
        <f t="shared" si="0"/>
        <v>22</v>
      </c>
      <c r="M26" s="114"/>
      <c r="N26" s="110"/>
      <c r="O26" s="110"/>
      <c r="P26" s="115"/>
      <c r="Q26" s="116"/>
      <c r="R26" s="59"/>
    </row>
    <row r="27" spans="2:18" ht="13.5" thickBot="1">
      <c r="B27" t="s">
        <v>896</v>
      </c>
      <c r="C27">
        <f t="shared" ref="C27" si="19">C26+1</f>
        <v>12</v>
      </c>
      <c r="D27" s="101" t="s">
        <v>732</v>
      </c>
      <c r="E27" s="102" t="s">
        <v>67</v>
      </c>
      <c r="F27" s="102">
        <v>21</v>
      </c>
      <c r="G27" s="145">
        <v>26</v>
      </c>
      <c r="H27" s="104">
        <v>52</v>
      </c>
      <c r="J27" s="105">
        <f t="shared" si="0"/>
        <v>26</v>
      </c>
      <c r="M27" s="101"/>
      <c r="N27" s="102"/>
      <c r="O27" s="102"/>
      <c r="P27" s="103"/>
      <c r="Q27" s="104"/>
      <c r="R27" s="59"/>
    </row>
    <row r="28" spans="2:18" ht="13.5" thickBot="1">
      <c r="B28" t="s">
        <v>897</v>
      </c>
      <c r="C28">
        <f t="shared" ref="C28" si="20">C27</f>
        <v>12</v>
      </c>
      <c r="D28" s="77" t="s">
        <v>68</v>
      </c>
      <c r="E28" s="78" t="s">
        <v>67</v>
      </c>
      <c r="F28" s="78">
        <v>21.7</v>
      </c>
      <c r="G28" s="127">
        <v>26</v>
      </c>
      <c r="H28" s="80">
        <v>52.493805309734512</v>
      </c>
      <c r="J28" s="105">
        <f t="shared" si="0"/>
        <v>26</v>
      </c>
      <c r="M28" s="114"/>
      <c r="N28" s="110"/>
      <c r="O28" s="110"/>
      <c r="P28" s="115"/>
      <c r="Q28" s="116"/>
      <c r="R28" s="59"/>
    </row>
    <row r="29" spans="2:18" ht="13.5" thickBot="1">
      <c r="B29" t="s">
        <v>896</v>
      </c>
      <c r="C29">
        <f t="shared" ref="C29" si="21">C28+1</f>
        <v>13</v>
      </c>
      <c r="D29" s="101" t="s">
        <v>0</v>
      </c>
      <c r="E29" s="102" t="s">
        <v>1</v>
      </c>
      <c r="F29" s="102">
        <v>20.6</v>
      </c>
      <c r="G29" s="145">
        <v>26</v>
      </c>
      <c r="H29" s="104">
        <v>55</v>
      </c>
      <c r="J29" s="105">
        <f t="shared" si="0"/>
        <v>26</v>
      </c>
      <c r="M29" s="101"/>
      <c r="N29" s="102"/>
      <c r="O29" s="102"/>
      <c r="P29" s="103"/>
      <c r="Q29" s="104"/>
      <c r="R29" s="59"/>
    </row>
    <row r="30" spans="2:18" ht="13.5" thickBot="1">
      <c r="B30" t="s">
        <v>897</v>
      </c>
      <c r="C30">
        <f t="shared" ref="C30" si="22">C29</f>
        <v>13</v>
      </c>
      <c r="D30" s="77" t="s">
        <v>2</v>
      </c>
      <c r="E30" s="78" t="s">
        <v>1</v>
      </c>
      <c r="F30" s="78">
        <v>24.6</v>
      </c>
      <c r="G30" s="127">
        <v>29</v>
      </c>
      <c r="H30" s="80">
        <v>55.423008849557519</v>
      </c>
      <c r="J30" s="105">
        <f t="shared" si="0"/>
        <v>29</v>
      </c>
      <c r="M30" s="77"/>
      <c r="N30" s="78"/>
      <c r="O30" s="78"/>
      <c r="P30" s="79"/>
      <c r="Q30" s="80"/>
      <c r="R30" s="59"/>
    </row>
    <row r="31" spans="2:18" ht="13.5" thickBot="1">
      <c r="B31" t="s">
        <v>896</v>
      </c>
      <c r="C31">
        <f t="shared" ref="C31" si="23">C30+1</f>
        <v>14</v>
      </c>
      <c r="D31" s="101" t="s">
        <v>26</v>
      </c>
      <c r="E31" s="102" t="s">
        <v>27</v>
      </c>
      <c r="F31" s="102">
        <v>21</v>
      </c>
      <c r="G31" s="145">
        <v>26</v>
      </c>
      <c r="H31" s="104">
        <v>55.688495575221239</v>
      </c>
      <c r="J31" s="105">
        <f t="shared" si="0"/>
        <v>26</v>
      </c>
      <c r="M31" s="101"/>
      <c r="N31" s="102"/>
      <c r="O31" s="102"/>
      <c r="P31" s="103"/>
      <c r="Q31" s="104"/>
      <c r="R31" s="59"/>
    </row>
    <row r="32" spans="2:18" ht="13.5" thickBot="1">
      <c r="B32" t="s">
        <v>896</v>
      </c>
      <c r="C32">
        <f t="shared" ref="C32" si="24">C31</f>
        <v>14</v>
      </c>
      <c r="D32" s="77" t="s">
        <v>24</v>
      </c>
      <c r="E32" s="78" t="s">
        <v>25</v>
      </c>
      <c r="F32" s="78">
        <v>22.7</v>
      </c>
      <c r="G32" s="127">
        <v>29</v>
      </c>
      <c r="H32" s="80">
        <v>56</v>
      </c>
      <c r="J32" s="105">
        <f t="shared" si="0"/>
        <v>29</v>
      </c>
      <c r="M32" s="77"/>
      <c r="N32" s="78"/>
      <c r="O32" s="78"/>
      <c r="P32" s="79"/>
      <c r="Q32" s="80"/>
      <c r="R32" s="59"/>
    </row>
    <row r="33" spans="2:18" ht="13.5" thickBot="1">
      <c r="B33" t="s">
        <v>897</v>
      </c>
      <c r="C33">
        <f t="shared" ref="C33" si="25">C32+1</f>
        <v>15</v>
      </c>
      <c r="D33" s="101" t="s">
        <v>188</v>
      </c>
      <c r="E33" s="102" t="s">
        <v>191</v>
      </c>
      <c r="F33" s="102">
        <v>24.8</v>
      </c>
      <c r="G33" s="145">
        <v>29</v>
      </c>
      <c r="H33" s="104">
        <v>59</v>
      </c>
      <c r="J33" s="105">
        <f t="shared" si="0"/>
        <v>29</v>
      </c>
      <c r="M33" s="101"/>
      <c r="N33" s="102"/>
      <c r="O33" s="102"/>
      <c r="P33" s="103"/>
      <c r="Q33" s="104"/>
      <c r="R33" s="59"/>
    </row>
    <row r="34" spans="2:18" ht="13.5" thickBot="1">
      <c r="B34" t="s">
        <v>896</v>
      </c>
      <c r="C34">
        <f t="shared" ref="C34" si="26">C33</f>
        <v>15</v>
      </c>
      <c r="D34" s="77" t="s">
        <v>879</v>
      </c>
      <c r="E34" s="78" t="s">
        <v>880</v>
      </c>
      <c r="F34" s="78">
        <v>25.3</v>
      </c>
      <c r="G34" s="127">
        <v>32</v>
      </c>
      <c r="H34" s="80">
        <v>59</v>
      </c>
      <c r="J34" s="105">
        <f t="shared" si="0"/>
        <v>32</v>
      </c>
      <c r="M34" s="77"/>
      <c r="N34" s="78"/>
      <c r="O34" s="78"/>
      <c r="P34" s="79"/>
      <c r="Q34" s="80"/>
      <c r="R34" s="59"/>
    </row>
    <row r="35" spans="2:18" ht="13.5" thickBot="1">
      <c r="B35" t="s">
        <v>897</v>
      </c>
      <c r="C35">
        <f t="shared" ref="C35" si="27">C34+1</f>
        <v>16</v>
      </c>
      <c r="D35" s="106" t="s">
        <v>237</v>
      </c>
      <c r="E35" s="107" t="s">
        <v>236</v>
      </c>
      <c r="F35" s="107">
        <v>20.8</v>
      </c>
      <c r="G35" s="145">
        <v>24</v>
      </c>
      <c r="H35" s="108">
        <v>62</v>
      </c>
      <c r="J35" s="105">
        <f t="shared" si="0"/>
        <v>24</v>
      </c>
      <c r="M35" s="101"/>
      <c r="N35" s="102"/>
      <c r="O35" s="102"/>
      <c r="P35" s="103"/>
      <c r="Q35" s="104"/>
      <c r="R35" s="59"/>
    </row>
    <row r="36" spans="2:18" ht="13.5" thickBot="1">
      <c r="B36" t="s">
        <v>897</v>
      </c>
      <c r="C36">
        <f t="shared" ref="C36" si="28">C35</f>
        <v>16</v>
      </c>
      <c r="D36" s="83" t="s">
        <v>314</v>
      </c>
      <c r="E36" s="84" t="s">
        <v>313</v>
      </c>
      <c r="F36" s="84">
        <v>31.3</v>
      </c>
      <c r="G36" s="127">
        <v>37</v>
      </c>
      <c r="H36" s="85">
        <v>62</v>
      </c>
      <c r="J36" s="105">
        <f t="shared" si="0"/>
        <v>37</v>
      </c>
      <c r="M36" s="77"/>
      <c r="N36" s="78"/>
      <c r="O36" s="78"/>
      <c r="P36" s="79"/>
      <c r="Q36" s="80"/>
      <c r="R36" s="59"/>
    </row>
    <row r="37" spans="2:18" ht="13.5" thickBot="1">
      <c r="B37" t="s">
        <v>897</v>
      </c>
      <c r="C37">
        <f t="shared" ref="C37" si="29">C36+1</f>
        <v>17</v>
      </c>
      <c r="D37" s="101" t="s">
        <v>33</v>
      </c>
      <c r="E37" s="102" t="s">
        <v>34</v>
      </c>
      <c r="F37" s="102">
        <v>27.7</v>
      </c>
      <c r="G37" s="145">
        <v>33</v>
      </c>
      <c r="H37" s="104">
        <v>65</v>
      </c>
      <c r="J37" s="105">
        <f t="shared" si="0"/>
        <v>33</v>
      </c>
      <c r="M37" s="106"/>
      <c r="N37" s="107"/>
      <c r="O37" s="107"/>
      <c r="P37" s="103"/>
      <c r="Q37" s="108"/>
      <c r="R37" s="59"/>
    </row>
    <row r="38" spans="2:18" ht="13.5" thickBot="1">
      <c r="B38" t="s">
        <v>897</v>
      </c>
      <c r="C38">
        <f t="shared" ref="C38" si="30">C37</f>
        <v>17</v>
      </c>
      <c r="D38" s="86" t="s">
        <v>22</v>
      </c>
      <c r="E38" s="87" t="s">
        <v>23</v>
      </c>
      <c r="F38" s="78">
        <v>27</v>
      </c>
      <c r="G38" s="127">
        <v>32</v>
      </c>
      <c r="H38" s="80">
        <v>65</v>
      </c>
      <c r="J38" s="105">
        <f t="shared" si="0"/>
        <v>32</v>
      </c>
      <c r="M38" s="86"/>
      <c r="N38" s="78"/>
      <c r="O38" s="78"/>
      <c r="P38" s="79"/>
      <c r="Q38" s="129"/>
      <c r="R38" s="59"/>
    </row>
    <row r="39" spans="2:18" ht="13.5" thickBot="1">
      <c r="B39" t="s">
        <v>896</v>
      </c>
      <c r="C39">
        <f t="shared" ref="C39" si="31">C38+1</f>
        <v>18</v>
      </c>
      <c r="D39" s="101" t="s">
        <v>13</v>
      </c>
      <c r="E39" s="102" t="s">
        <v>14</v>
      </c>
      <c r="F39" s="102">
        <v>27.6</v>
      </c>
      <c r="G39" s="145">
        <v>35</v>
      </c>
      <c r="H39" s="104">
        <v>68</v>
      </c>
      <c r="J39" s="105">
        <f t="shared" si="0"/>
        <v>35</v>
      </c>
      <c r="M39" s="123"/>
      <c r="N39" s="102"/>
      <c r="O39" s="102"/>
      <c r="P39" s="103"/>
      <c r="Q39" s="130"/>
      <c r="R39" s="59"/>
    </row>
    <row r="40" spans="2:18" ht="13.5" thickBot="1">
      <c r="B40" t="s">
        <v>896</v>
      </c>
      <c r="C40">
        <f t="shared" ref="C40" si="32">C39</f>
        <v>18</v>
      </c>
      <c r="D40" s="86" t="s">
        <v>500</v>
      </c>
      <c r="E40" s="87" t="s">
        <v>734</v>
      </c>
      <c r="F40" s="78">
        <v>25.8</v>
      </c>
      <c r="G40" s="127">
        <v>33</v>
      </c>
      <c r="H40" s="80">
        <v>68.049557522123905</v>
      </c>
      <c r="J40" s="105">
        <f t="shared" si="0"/>
        <v>33</v>
      </c>
      <c r="M40" s="114"/>
      <c r="N40" s="110"/>
      <c r="O40" s="110"/>
      <c r="P40" s="115"/>
      <c r="Q40" s="116"/>
      <c r="R40" s="59"/>
    </row>
    <row r="41" spans="2:18" ht="13.5" thickBot="1">
      <c r="B41" t="s">
        <v>897</v>
      </c>
      <c r="C41">
        <f t="shared" ref="C41" si="33">C40+1</f>
        <v>19</v>
      </c>
      <c r="D41" s="101" t="s">
        <v>2</v>
      </c>
      <c r="E41" s="102" t="s">
        <v>242</v>
      </c>
      <c r="F41" s="102">
        <v>33.1</v>
      </c>
      <c r="G41" s="145">
        <v>39</v>
      </c>
      <c r="H41" s="104">
        <v>73</v>
      </c>
      <c r="J41" s="105">
        <f t="shared" si="0"/>
        <v>39</v>
      </c>
      <c r="M41" s="101"/>
      <c r="N41" s="102"/>
      <c r="O41" s="102"/>
      <c r="P41" s="103"/>
      <c r="Q41" s="104"/>
      <c r="R41" s="59"/>
    </row>
    <row r="42" spans="2:18" ht="13.5" thickBot="1">
      <c r="B42" t="s">
        <v>896</v>
      </c>
      <c r="C42">
        <f t="shared" ref="C42" si="34">C41</f>
        <v>19</v>
      </c>
      <c r="D42" s="77" t="s">
        <v>846</v>
      </c>
      <c r="E42" s="78" t="s">
        <v>242</v>
      </c>
      <c r="F42" s="78">
        <v>26.5</v>
      </c>
      <c r="G42" s="127">
        <v>33</v>
      </c>
      <c r="H42" s="80">
        <v>73.021238938053102</v>
      </c>
      <c r="J42" s="105">
        <f t="shared" si="0"/>
        <v>33</v>
      </c>
      <c r="M42" s="109"/>
      <c r="N42" s="122"/>
      <c r="O42" s="110"/>
      <c r="P42" s="115"/>
      <c r="Q42" s="116"/>
      <c r="R42" s="59"/>
    </row>
    <row r="43" spans="2:18" ht="13.5" thickBot="1">
      <c r="B43" t="s">
        <v>896</v>
      </c>
      <c r="C43">
        <f t="shared" ref="C43" si="35">C42+1</f>
        <v>20</v>
      </c>
      <c r="D43" s="101" t="s">
        <v>868</v>
      </c>
      <c r="E43" s="102" t="s">
        <v>257</v>
      </c>
      <c r="F43" s="102">
        <v>31.1</v>
      </c>
      <c r="G43" s="146">
        <v>39</v>
      </c>
      <c r="H43" s="104">
        <v>73.784070796460185</v>
      </c>
      <c r="J43" s="105">
        <f t="shared" si="0"/>
        <v>39</v>
      </c>
      <c r="M43" s="101"/>
      <c r="N43" s="102"/>
      <c r="O43" s="102"/>
      <c r="P43" s="103"/>
      <c r="Q43" s="104"/>
      <c r="R43" s="59"/>
    </row>
    <row r="44" spans="2:18" ht="13.5" thickBot="1">
      <c r="B44" t="s">
        <v>897</v>
      </c>
      <c r="C44">
        <f t="shared" ref="C44" si="36">C43</f>
        <v>20</v>
      </c>
      <c r="D44" s="77" t="s">
        <v>128</v>
      </c>
      <c r="E44" s="78" t="s">
        <v>397</v>
      </c>
      <c r="F44" s="78">
        <v>28.8</v>
      </c>
      <c r="G44" s="147">
        <v>34</v>
      </c>
      <c r="H44" s="80">
        <v>74</v>
      </c>
      <c r="J44" s="105">
        <f t="shared" si="0"/>
        <v>34</v>
      </c>
      <c r="M44" s="114"/>
      <c r="N44" s="110"/>
      <c r="O44" s="110"/>
      <c r="P44" s="115"/>
      <c r="Q44" s="116"/>
      <c r="R44" s="59"/>
    </row>
    <row r="45" spans="2:18" ht="13.5" thickBot="1">
      <c r="B45" t="s">
        <v>896</v>
      </c>
      <c r="C45">
        <f t="shared" ref="C45" si="37">C44+1</f>
        <v>21</v>
      </c>
      <c r="D45" s="101" t="s">
        <v>622</v>
      </c>
      <c r="E45" s="102" t="s">
        <v>666</v>
      </c>
      <c r="F45" s="102">
        <v>33.9</v>
      </c>
      <c r="G45" s="145">
        <v>43</v>
      </c>
      <c r="H45" s="104">
        <v>80</v>
      </c>
      <c r="J45" s="105">
        <f t="shared" si="0"/>
        <v>43</v>
      </c>
      <c r="M45" s="123"/>
      <c r="N45" s="124"/>
      <c r="O45" s="102"/>
      <c r="P45" s="103"/>
      <c r="Q45" s="104"/>
      <c r="R45" s="59"/>
    </row>
    <row r="46" spans="2:18" ht="13.5" thickBot="1">
      <c r="B46" t="s">
        <v>897</v>
      </c>
      <c r="C46">
        <f t="shared" ref="C46" si="38">C45</f>
        <v>21</v>
      </c>
      <c r="D46" s="86" t="s">
        <v>120</v>
      </c>
      <c r="E46" s="78" t="s">
        <v>870</v>
      </c>
      <c r="F46" s="78">
        <v>31.3</v>
      </c>
      <c r="G46" s="147">
        <v>37</v>
      </c>
      <c r="H46" s="80">
        <v>80.316814159292022</v>
      </c>
      <c r="J46" s="105">
        <f t="shared" si="0"/>
        <v>37</v>
      </c>
      <c r="M46" s="118"/>
      <c r="N46" s="119"/>
      <c r="O46" s="119"/>
      <c r="P46" s="115"/>
      <c r="Q46" s="121"/>
      <c r="R46" s="59"/>
    </row>
    <row r="47" spans="2:18" ht="13.5" thickBot="1">
      <c r="B47" t="s">
        <v>896</v>
      </c>
      <c r="C47">
        <v>22</v>
      </c>
      <c r="D47" s="109" t="s">
        <v>17</v>
      </c>
      <c r="E47" s="110" t="s">
        <v>592</v>
      </c>
      <c r="F47" s="110">
        <v>27</v>
      </c>
      <c r="G47" s="145">
        <v>34</v>
      </c>
      <c r="J47" s="105">
        <f t="shared" si="0"/>
        <v>34</v>
      </c>
      <c r="M47" s="101"/>
      <c r="N47" s="102"/>
      <c r="O47" s="102"/>
      <c r="P47" s="103"/>
      <c r="Q47" s="104"/>
      <c r="R47" s="59"/>
    </row>
    <row r="48" spans="2:18" ht="13.5" thickBot="1">
      <c r="B48" t="s">
        <v>896</v>
      </c>
      <c r="C48">
        <v>22</v>
      </c>
      <c r="D48" s="109" t="s">
        <v>13</v>
      </c>
      <c r="E48" s="110" t="s">
        <v>722</v>
      </c>
      <c r="F48" s="110">
        <v>19.8</v>
      </c>
      <c r="G48" s="145">
        <v>25</v>
      </c>
      <c r="J48" s="105">
        <f t="shared" si="0"/>
        <v>25</v>
      </c>
      <c r="M48" s="114"/>
      <c r="N48" s="110"/>
      <c r="O48" s="110"/>
      <c r="P48" s="115"/>
      <c r="Q48" s="116"/>
      <c r="R48" s="59"/>
    </row>
    <row r="49" spans="2:18">
      <c r="B49" s="136" t="s">
        <v>896</v>
      </c>
      <c r="D49" s="109" t="s">
        <v>865</v>
      </c>
      <c r="E49" s="137" t="s">
        <v>501</v>
      </c>
      <c r="F49" s="110">
        <v>14.7</v>
      </c>
      <c r="G49" s="61">
        <v>18</v>
      </c>
      <c r="J49" s="111">
        <f t="shared" si="0"/>
        <v>18</v>
      </c>
      <c r="M49" s="101"/>
      <c r="N49" s="102"/>
      <c r="O49" s="102"/>
      <c r="P49" s="103"/>
      <c r="Q49" s="104"/>
      <c r="R49" s="59"/>
    </row>
    <row r="50" spans="2:18" ht="13.5" thickBot="1">
      <c r="B50" s="136" t="s">
        <v>895</v>
      </c>
      <c r="D50" s="109" t="s">
        <v>899</v>
      </c>
      <c r="E50" s="137" t="s">
        <v>900</v>
      </c>
      <c r="F50" s="110">
        <v>48.8</v>
      </c>
      <c r="G50" s="61">
        <v>43</v>
      </c>
      <c r="J50" s="111">
        <f t="shared" si="0"/>
        <v>58</v>
      </c>
      <c r="M50" s="114"/>
      <c r="N50" s="110"/>
      <c r="O50" s="110"/>
      <c r="P50" s="115"/>
      <c r="Q50" s="116"/>
      <c r="R50" s="59"/>
    </row>
    <row r="51" spans="2:18">
      <c r="B51" s="136" t="s">
        <v>896</v>
      </c>
      <c r="D51" s="109" t="s">
        <v>901</v>
      </c>
      <c r="E51" s="137" t="s">
        <v>636</v>
      </c>
      <c r="F51" s="110">
        <v>24</v>
      </c>
      <c r="G51" s="61">
        <v>30</v>
      </c>
      <c r="J51" s="111">
        <f t="shared" si="0"/>
        <v>30</v>
      </c>
      <c r="M51" s="123"/>
      <c r="N51" s="102"/>
      <c r="O51" s="102"/>
      <c r="P51" s="103"/>
      <c r="Q51" s="104"/>
      <c r="R51" s="59"/>
    </row>
    <row r="52" spans="2:18" ht="13.5" thickBot="1">
      <c r="B52" s="136" t="s">
        <v>895</v>
      </c>
      <c r="D52" s="109" t="s">
        <v>278</v>
      </c>
      <c r="E52" s="137" t="s">
        <v>902</v>
      </c>
      <c r="F52" s="110">
        <v>21.9</v>
      </c>
      <c r="G52" s="61">
        <v>26</v>
      </c>
      <c r="J52" s="111">
        <f t="shared" si="0"/>
        <v>26</v>
      </c>
      <c r="M52" s="77"/>
      <c r="N52" s="78"/>
      <c r="O52" s="78"/>
      <c r="P52" s="79"/>
      <c r="Q52" s="80"/>
      <c r="R52" s="59"/>
    </row>
    <row r="53" spans="2:18">
      <c r="M53" s="60"/>
      <c r="N53" s="60"/>
      <c r="O53" s="60"/>
      <c r="P53" s="60"/>
      <c r="Q53" s="60"/>
      <c r="R53" s="59"/>
    </row>
  </sheetData>
  <sortState xmlns:xlrd2="http://schemas.microsoft.com/office/spreadsheetml/2017/richdata2" ref="M9:R52">
    <sortCondition ref="R9:R52"/>
  </sortState>
  <mergeCells count="11">
    <mergeCell ref="J2:M2"/>
    <mergeCell ref="O2:R2"/>
    <mergeCell ref="M7:Q7"/>
    <mergeCell ref="H5:H6"/>
    <mergeCell ref="H7:H8"/>
    <mergeCell ref="H11:H12"/>
    <mergeCell ref="Q9:Q10"/>
    <mergeCell ref="Q11:Q12"/>
    <mergeCell ref="Q13:Q14"/>
    <mergeCell ref="Q15:Q16"/>
    <mergeCell ref="H9:H1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4A05-2080-4C82-8BBC-52E159C7DBC5}">
  <dimension ref="D1:G34"/>
  <sheetViews>
    <sheetView workbookViewId="0">
      <selection activeCell="H5" sqref="H5"/>
    </sheetView>
  </sheetViews>
  <sheetFormatPr baseColWidth="10" defaultRowHeight="12.75"/>
  <cols>
    <col min="4" max="4" width="13.85546875" customWidth="1"/>
  </cols>
  <sheetData>
    <row r="1" spans="4:7" ht="13.5" thickBot="1"/>
    <row r="2" spans="4:7" ht="13.5" thickBot="1">
      <c r="D2" s="303" t="s">
        <v>946</v>
      </c>
      <c r="E2" s="304"/>
      <c r="F2" s="304"/>
      <c r="G2" s="305"/>
    </row>
    <row r="3" spans="4:7">
      <c r="D3" s="242" t="s">
        <v>942</v>
      </c>
      <c r="E3" s="243" t="s">
        <v>941</v>
      </c>
      <c r="F3" s="243"/>
      <c r="G3" s="244"/>
    </row>
    <row r="4" spans="4:7">
      <c r="D4" s="234"/>
      <c r="E4" s="233"/>
      <c r="F4" s="233"/>
      <c r="G4" s="235"/>
    </row>
    <row r="5" spans="4:7">
      <c r="D5" s="236" t="s">
        <v>929</v>
      </c>
      <c r="E5" s="233">
        <v>2</v>
      </c>
      <c r="F5" s="233"/>
      <c r="G5" s="235"/>
    </row>
    <row r="6" spans="4:7">
      <c r="D6" s="236" t="s">
        <v>931</v>
      </c>
      <c r="E6" s="233">
        <v>2</v>
      </c>
      <c r="F6" s="233"/>
      <c r="G6" s="235"/>
    </row>
    <row r="7" spans="4:7">
      <c r="D7" s="236"/>
      <c r="E7" s="233"/>
      <c r="F7" s="233"/>
      <c r="G7" s="235"/>
    </row>
    <row r="8" spans="4:7">
      <c r="D8" s="236" t="s">
        <v>930</v>
      </c>
      <c r="E8" s="233">
        <v>2</v>
      </c>
      <c r="F8" s="233"/>
      <c r="G8" s="235"/>
    </row>
    <row r="9" spans="4:7">
      <c r="D9" s="236" t="s">
        <v>932</v>
      </c>
      <c r="E9" s="233">
        <v>2</v>
      </c>
      <c r="F9" s="233"/>
      <c r="G9" s="235"/>
    </row>
    <row r="10" spans="4:7">
      <c r="D10" s="234"/>
      <c r="E10" s="233"/>
      <c r="F10" s="233"/>
      <c r="G10" s="235"/>
    </row>
    <row r="11" spans="4:7">
      <c r="D11" s="236" t="s">
        <v>933</v>
      </c>
      <c r="E11" s="233">
        <v>2</v>
      </c>
      <c r="F11" s="233"/>
      <c r="G11" s="235"/>
    </row>
    <row r="12" spans="4:7">
      <c r="D12" s="234"/>
      <c r="E12" s="233"/>
      <c r="F12" s="233"/>
      <c r="G12" s="235"/>
    </row>
    <row r="13" spans="4:7">
      <c r="D13" s="236" t="s">
        <v>934</v>
      </c>
      <c r="E13" s="232">
        <v>2</v>
      </c>
      <c r="F13" s="232"/>
      <c r="G13" s="235"/>
    </row>
    <row r="14" spans="4:7">
      <c r="D14" s="236" t="s">
        <v>935</v>
      </c>
      <c r="E14" s="232">
        <v>2</v>
      </c>
      <c r="F14" s="232"/>
      <c r="G14" s="235"/>
    </row>
    <row r="15" spans="4:7">
      <c r="D15" s="236" t="s">
        <v>936</v>
      </c>
      <c r="E15" s="232">
        <v>2</v>
      </c>
      <c r="F15" s="233"/>
      <c r="G15" s="235"/>
    </row>
    <row r="16" spans="4:7">
      <c r="D16" s="236"/>
      <c r="E16" s="232"/>
      <c r="F16" s="233"/>
      <c r="G16" s="235"/>
    </row>
    <row r="17" spans="4:7">
      <c r="D17" s="236" t="s">
        <v>943</v>
      </c>
      <c r="E17" s="233">
        <f>SUM(E5:E15)</f>
        <v>16</v>
      </c>
      <c r="F17" s="233"/>
      <c r="G17" s="235"/>
    </row>
    <row r="18" spans="4:7">
      <c r="D18" s="234"/>
      <c r="E18" s="233"/>
      <c r="F18" s="233"/>
      <c r="G18" s="235"/>
    </row>
    <row r="19" spans="4:7" ht="13.5" thickBot="1">
      <c r="D19" s="237" t="s">
        <v>940</v>
      </c>
      <c r="E19" s="238">
        <f>E17/48</f>
        <v>0.33333333333333331</v>
      </c>
      <c r="F19" s="239"/>
      <c r="G19" s="240"/>
    </row>
    <row r="20" spans="4:7">
      <c r="D20" s="230"/>
      <c r="E20" s="231"/>
    </row>
    <row r="21" spans="4:7" ht="13.5" thickBot="1">
      <c r="D21" s="230"/>
      <c r="E21" s="231"/>
    </row>
    <row r="22" spans="4:7">
      <c r="D22" s="242" t="s">
        <v>945</v>
      </c>
      <c r="E22" s="243"/>
      <c r="F22" s="243"/>
      <c r="G22" s="244"/>
    </row>
    <row r="23" spans="4:7">
      <c r="D23" s="236" t="s">
        <v>944</v>
      </c>
      <c r="E23" s="232">
        <v>40</v>
      </c>
      <c r="F23" s="232">
        <v>4</v>
      </c>
      <c r="G23" s="235">
        <f>E23*F23</f>
        <v>160</v>
      </c>
    </row>
    <row r="24" spans="4:7">
      <c r="D24" s="236"/>
      <c r="E24" s="232">
        <v>30</v>
      </c>
      <c r="F24" s="233">
        <v>4</v>
      </c>
      <c r="G24" s="235">
        <f>E24*F24</f>
        <v>120</v>
      </c>
    </row>
    <row r="25" spans="4:7">
      <c r="D25" s="234"/>
      <c r="E25" s="233"/>
      <c r="F25" s="233"/>
      <c r="G25" s="235"/>
    </row>
    <row r="26" spans="4:7">
      <c r="D26" s="236" t="s">
        <v>937</v>
      </c>
      <c r="E26" s="233"/>
      <c r="F26" s="233"/>
      <c r="G26" s="235"/>
    </row>
    <row r="27" spans="4:7">
      <c r="D27" s="234"/>
      <c r="E27" s="233"/>
      <c r="F27" s="233"/>
      <c r="G27" s="235"/>
    </row>
    <row r="28" spans="4:7">
      <c r="D28" s="234"/>
      <c r="E28" s="233"/>
      <c r="F28" s="233"/>
      <c r="G28" s="235"/>
    </row>
    <row r="29" spans="4:7">
      <c r="D29" s="236" t="s">
        <v>938</v>
      </c>
      <c r="E29" s="233"/>
      <c r="F29" s="233"/>
      <c r="G29" s="235"/>
    </row>
    <row r="30" spans="4:7">
      <c r="D30" s="234"/>
      <c r="E30" s="233"/>
      <c r="F30" s="233"/>
      <c r="G30" s="235"/>
    </row>
    <row r="31" spans="4:7">
      <c r="D31" s="234"/>
      <c r="E31" s="233"/>
      <c r="F31" s="233"/>
      <c r="G31" s="235"/>
    </row>
    <row r="32" spans="4:7">
      <c r="D32" s="236" t="s">
        <v>939</v>
      </c>
      <c r="E32" s="233"/>
      <c r="F32" s="233"/>
      <c r="G32" s="235"/>
    </row>
    <row r="33" spans="4:7">
      <c r="D33" s="234"/>
      <c r="E33" s="233"/>
      <c r="F33" s="233"/>
      <c r="G33" s="235"/>
    </row>
    <row r="34" spans="4:7" ht="13.5" thickBot="1">
      <c r="D34" s="241"/>
      <c r="E34" s="239"/>
      <c r="F34" s="239"/>
      <c r="G34" s="240"/>
    </row>
  </sheetData>
  <mergeCells count="1">
    <mergeCell ref="D2:G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B491-AF38-40D3-ABD5-5FC42DF09DF3}">
  <sheetPr>
    <pageSetUpPr fitToPage="1"/>
  </sheetPr>
  <dimension ref="A3:W115"/>
  <sheetViews>
    <sheetView topLeftCell="A22" workbookViewId="0">
      <selection activeCell="G56" sqref="G56"/>
    </sheetView>
  </sheetViews>
  <sheetFormatPr baseColWidth="10" defaultRowHeight="15.75" customHeight="1"/>
  <cols>
    <col min="1" max="1" width="24.85546875" customWidth="1"/>
    <col min="2" max="2" width="11.85546875" customWidth="1"/>
    <col min="3" max="3" width="20.42578125" customWidth="1"/>
    <col min="4" max="4" width="6.140625" customWidth="1"/>
    <col min="5" max="5" width="5.5703125" customWidth="1"/>
    <col min="6" max="6" width="14.140625" style="2" customWidth="1"/>
    <col min="7" max="7" width="8.42578125" style="155" customWidth="1"/>
    <col min="8" max="8" width="4.5703125" customWidth="1"/>
    <col min="9" max="9" width="14.85546875" style="228" customWidth="1"/>
    <col min="12" max="12" width="4.42578125" customWidth="1"/>
    <col min="13" max="15" width="6.7109375" style="2" customWidth="1"/>
    <col min="18" max="18" width="20.140625" customWidth="1"/>
    <col min="19" max="19" width="7.7109375" customWidth="1"/>
    <col min="21" max="21" width="12.7109375" customWidth="1"/>
  </cols>
  <sheetData>
    <row r="3" spans="1:21" ht="15.75" customHeight="1">
      <c r="B3" s="306" t="s">
        <v>904</v>
      </c>
      <c r="C3" s="306"/>
      <c r="D3" s="306"/>
      <c r="E3" s="306"/>
      <c r="F3" s="306"/>
      <c r="G3" s="155" t="s">
        <v>908</v>
      </c>
      <c r="I3" s="228" t="s">
        <v>925</v>
      </c>
    </row>
    <row r="5" spans="1:21" ht="15.75" customHeight="1">
      <c r="A5">
        <v>1</v>
      </c>
      <c r="B5" s="91" t="s">
        <v>10</v>
      </c>
      <c r="C5" s="91" t="s">
        <v>881</v>
      </c>
      <c r="D5" s="91" t="s">
        <v>887</v>
      </c>
      <c r="E5" s="92" t="s">
        <v>882</v>
      </c>
      <c r="F5" s="93" t="s">
        <v>883</v>
      </c>
    </row>
    <row r="6" spans="1:21" ht="15.75" customHeight="1">
      <c r="B6" s="89" t="s">
        <v>26</v>
      </c>
      <c r="C6" s="89" t="s">
        <v>27</v>
      </c>
      <c r="D6" s="89">
        <v>21</v>
      </c>
      <c r="E6" s="88">
        <v>26</v>
      </c>
      <c r="F6" s="94">
        <v>0</v>
      </c>
      <c r="Q6" s="307" t="s">
        <v>911</v>
      </c>
      <c r="R6" s="307"/>
      <c r="S6" s="157" t="s">
        <v>912</v>
      </c>
      <c r="T6" s="307" t="s">
        <v>911</v>
      </c>
      <c r="U6" s="307"/>
    </row>
    <row r="7" spans="1:21" ht="15.75" customHeight="1">
      <c r="B7" s="89" t="s">
        <v>24</v>
      </c>
      <c r="C7" s="89" t="s">
        <v>25</v>
      </c>
      <c r="D7" s="89">
        <v>22.7</v>
      </c>
      <c r="E7" s="88">
        <f>D7*144/113</f>
        <v>28.927433628318582</v>
      </c>
      <c r="F7" s="94">
        <f>3/4*(E7-26)</f>
        <v>2.1955752212389363</v>
      </c>
      <c r="G7" s="156">
        <f>E6+E7</f>
        <v>54.927433628318582</v>
      </c>
      <c r="Q7" s="89" t="s">
        <v>26</v>
      </c>
      <c r="R7" s="89" t="s">
        <v>27</v>
      </c>
      <c r="S7" s="246">
        <v>44277</v>
      </c>
      <c r="T7" s="89" t="s">
        <v>732</v>
      </c>
      <c r="U7" s="89" t="s">
        <v>67</v>
      </c>
    </row>
    <row r="8" spans="1:21" ht="15.75" customHeight="1">
      <c r="F8" s="94"/>
      <c r="J8" s="136" t="s">
        <v>962</v>
      </c>
      <c r="Q8" s="89" t="s">
        <v>24</v>
      </c>
      <c r="R8" s="89" t="s">
        <v>25</v>
      </c>
      <c r="T8" s="89" t="s">
        <v>68</v>
      </c>
      <c r="U8" s="89" t="s">
        <v>67</v>
      </c>
    </row>
    <row r="9" spans="1:21" ht="15.75" customHeight="1">
      <c r="B9" s="89" t="s">
        <v>732</v>
      </c>
      <c r="C9" s="89" t="s">
        <v>67</v>
      </c>
      <c r="D9" s="89">
        <v>21</v>
      </c>
      <c r="E9" s="88">
        <v>26</v>
      </c>
      <c r="F9" s="94">
        <f t="shared" ref="F9:F10" si="0">3/4*(E9-26)</f>
        <v>0</v>
      </c>
      <c r="G9" s="155" t="s">
        <v>864</v>
      </c>
      <c r="I9" s="228" t="s">
        <v>952</v>
      </c>
    </row>
    <row r="10" spans="1:21" ht="15.75" customHeight="1">
      <c r="B10" s="89" t="s">
        <v>68</v>
      </c>
      <c r="C10" s="89" t="s">
        <v>67</v>
      </c>
      <c r="D10" s="89">
        <v>21.7</v>
      </c>
      <c r="E10" s="88">
        <f>D10*134/113</f>
        <v>25.732743362831854</v>
      </c>
      <c r="F10" s="94">
        <f t="shared" si="0"/>
        <v>-0.20044247787610914</v>
      </c>
      <c r="G10" s="156">
        <f>E9+E10</f>
        <v>51.732743362831854</v>
      </c>
      <c r="H10">
        <v>6</v>
      </c>
      <c r="J10" t="s">
        <v>6</v>
      </c>
      <c r="K10" t="s">
        <v>7</v>
      </c>
      <c r="L10">
        <v>12.5</v>
      </c>
      <c r="M10" s="2">
        <v>14</v>
      </c>
      <c r="N10" s="2">
        <v>0</v>
      </c>
      <c r="O10" s="2">
        <v>30.957522123893806</v>
      </c>
    </row>
    <row r="11" spans="1:21" ht="15.75" customHeight="1">
      <c r="J11" t="s">
        <v>679</v>
      </c>
      <c r="K11" t="s">
        <v>852</v>
      </c>
      <c r="L11">
        <v>12.9</v>
      </c>
      <c r="M11" s="2">
        <v>16.438938053097345</v>
      </c>
      <c r="N11" s="2">
        <v>0</v>
      </c>
      <c r="O11" s="2">
        <v>32.877876106194691</v>
      </c>
      <c r="Q11" s="89" t="s">
        <v>48</v>
      </c>
      <c r="R11" s="89" t="s">
        <v>47</v>
      </c>
      <c r="S11" s="246">
        <v>44276</v>
      </c>
      <c r="T11" s="89" t="s">
        <v>0</v>
      </c>
      <c r="U11" s="89" t="s">
        <v>1</v>
      </c>
    </row>
    <row r="12" spans="1:21" ht="15.75" customHeight="1">
      <c r="A12">
        <v>2</v>
      </c>
      <c r="B12" s="91" t="s">
        <v>10</v>
      </c>
      <c r="C12" s="91" t="s">
        <v>881</v>
      </c>
      <c r="D12" s="91" t="s">
        <v>887</v>
      </c>
      <c r="E12" s="92" t="s">
        <v>882</v>
      </c>
      <c r="F12" s="93" t="s">
        <v>883</v>
      </c>
      <c r="J12" t="s">
        <v>3</v>
      </c>
      <c r="K12" t="s">
        <v>4</v>
      </c>
      <c r="L12">
        <v>15.8</v>
      </c>
      <c r="M12" s="2">
        <v>18</v>
      </c>
      <c r="N12" s="2">
        <v>0</v>
      </c>
      <c r="O12" s="2">
        <v>35.840707964601769</v>
      </c>
      <c r="Q12" s="89" t="s">
        <v>63</v>
      </c>
      <c r="R12" s="89" t="s">
        <v>25</v>
      </c>
      <c r="T12" s="89" t="s">
        <v>2</v>
      </c>
      <c r="U12" s="89" t="s">
        <v>1</v>
      </c>
    </row>
    <row r="13" spans="1:21" ht="15.75" customHeight="1">
      <c r="B13" s="89" t="s">
        <v>48</v>
      </c>
      <c r="C13" s="89" t="s">
        <v>47</v>
      </c>
      <c r="D13" s="89">
        <v>23.2</v>
      </c>
      <c r="E13" s="88">
        <v>27</v>
      </c>
      <c r="F13" s="94">
        <f>3/4*(E13-22)</f>
        <v>3.75</v>
      </c>
      <c r="G13" s="155" t="s">
        <v>864</v>
      </c>
      <c r="I13" s="228" t="s">
        <v>950</v>
      </c>
      <c r="J13" t="s">
        <v>624</v>
      </c>
      <c r="K13" t="s">
        <v>867</v>
      </c>
      <c r="L13">
        <v>19.600000000000001</v>
      </c>
      <c r="M13" s="2">
        <v>25</v>
      </c>
      <c r="N13" s="2">
        <v>4.5</v>
      </c>
      <c r="O13" s="2">
        <v>44.115044247787608</v>
      </c>
      <c r="Q13" s="91"/>
      <c r="R13" s="91"/>
    </row>
    <row r="14" spans="1:21" ht="15.75" customHeight="1">
      <c r="B14" s="89" t="s">
        <v>63</v>
      </c>
      <c r="C14" s="89" t="s">
        <v>25</v>
      </c>
      <c r="D14" s="89">
        <v>18.600000000000001</v>
      </c>
      <c r="E14" s="88">
        <f>D14*134/113</f>
        <v>22.056637168141595</v>
      </c>
      <c r="F14" s="94">
        <v>0</v>
      </c>
      <c r="G14" s="156">
        <f>E13+E14</f>
        <v>49.056637168141592</v>
      </c>
      <c r="H14">
        <v>5</v>
      </c>
      <c r="J14" s="90" t="s">
        <v>22</v>
      </c>
      <c r="K14" s="90" t="s">
        <v>23</v>
      </c>
      <c r="L14" s="89">
        <v>27</v>
      </c>
      <c r="M14" s="88">
        <v>32.017699115044245</v>
      </c>
      <c r="N14" s="94">
        <v>10.513274336283184</v>
      </c>
      <c r="O14" s="156">
        <v>48.45663716814159</v>
      </c>
    </row>
    <row r="15" spans="1:21" ht="15.75" customHeight="1">
      <c r="F15" s="94"/>
      <c r="J15" t="s">
        <v>63</v>
      </c>
      <c r="K15" t="s">
        <v>25</v>
      </c>
      <c r="L15">
        <v>18.600000000000001</v>
      </c>
      <c r="M15" s="2">
        <v>22.056637168141595</v>
      </c>
      <c r="N15" s="2">
        <v>0</v>
      </c>
      <c r="O15" s="2">
        <v>49.056637168141592</v>
      </c>
      <c r="Q15" s="89" t="s">
        <v>8</v>
      </c>
      <c r="R15" s="89" t="s">
        <v>19</v>
      </c>
      <c r="S15" s="246">
        <v>44275</v>
      </c>
      <c r="T15" s="89" t="s">
        <v>188</v>
      </c>
      <c r="U15" s="89" t="s">
        <v>191</v>
      </c>
    </row>
    <row r="16" spans="1:21" ht="15.75" customHeight="1">
      <c r="B16" s="89" t="s">
        <v>0</v>
      </c>
      <c r="C16" s="89" t="s">
        <v>1</v>
      </c>
      <c r="D16" s="89">
        <v>20.6</v>
      </c>
      <c r="E16" s="88">
        <f>D16*144/113</f>
        <v>26.251327433628319</v>
      </c>
      <c r="F16" s="94">
        <f>3/4*(E16-22)</f>
        <v>3.1884955752212392</v>
      </c>
      <c r="J16" t="s">
        <v>68</v>
      </c>
      <c r="K16" t="s">
        <v>67</v>
      </c>
      <c r="L16">
        <v>21.7</v>
      </c>
      <c r="M16" s="2">
        <v>25.732743362831854</v>
      </c>
      <c r="N16" s="2">
        <v>-0.20044247787610914</v>
      </c>
      <c r="O16" s="2">
        <v>51.732743362831854</v>
      </c>
      <c r="Q16" s="89" t="s">
        <v>6</v>
      </c>
      <c r="R16" s="89" t="s">
        <v>7</v>
      </c>
      <c r="T16" s="89" t="s">
        <v>879</v>
      </c>
      <c r="U16" s="89" t="s">
        <v>880</v>
      </c>
    </row>
    <row r="17" spans="1:21" ht="15.75" customHeight="1">
      <c r="B17" s="89" t="s">
        <v>2</v>
      </c>
      <c r="C17" s="89" t="s">
        <v>1</v>
      </c>
      <c r="D17" s="89">
        <v>24.6</v>
      </c>
      <c r="E17" s="88">
        <f>D17*134/113</f>
        <v>29.171681415929203</v>
      </c>
      <c r="F17" s="94">
        <f>3/4*(E17-22)</f>
        <v>5.3787610619469026</v>
      </c>
      <c r="G17" s="156">
        <f>E16+E17</f>
        <v>55.423008849557519</v>
      </c>
      <c r="J17" s="139" t="s">
        <v>278</v>
      </c>
      <c r="K17" s="138" t="s">
        <v>902</v>
      </c>
      <c r="L17" s="110">
        <v>21.9</v>
      </c>
      <c r="M17" s="144">
        <v>26</v>
      </c>
      <c r="N17" s="94">
        <f>3/4*(M17-18)</f>
        <v>6</v>
      </c>
      <c r="O17" s="156">
        <f>M16+M17</f>
        <v>51.732743362831854</v>
      </c>
    </row>
    <row r="18" spans="1:21" ht="15.75" customHeight="1">
      <c r="J18" t="s">
        <v>500</v>
      </c>
      <c r="K18" t="s">
        <v>734</v>
      </c>
      <c r="L18">
        <v>25.8</v>
      </c>
      <c r="M18" s="2">
        <v>32.877876106194691</v>
      </c>
      <c r="N18" s="2">
        <v>13.408407079646018</v>
      </c>
      <c r="O18" s="2">
        <v>68.049557522123905</v>
      </c>
    </row>
    <row r="19" spans="1:21" ht="15.75" customHeight="1">
      <c r="A19">
        <v>3</v>
      </c>
      <c r="B19" s="91" t="s">
        <v>10</v>
      </c>
      <c r="C19" s="91" t="s">
        <v>881</v>
      </c>
      <c r="D19" s="91" t="s">
        <v>887</v>
      </c>
      <c r="E19" s="92" t="s">
        <v>882</v>
      </c>
      <c r="F19" s="93" t="s">
        <v>883</v>
      </c>
      <c r="Q19" s="89" t="s">
        <v>531</v>
      </c>
      <c r="R19" s="89" t="s">
        <v>7</v>
      </c>
      <c r="S19" s="246">
        <v>44275</v>
      </c>
      <c r="T19" s="89" t="s">
        <v>237</v>
      </c>
      <c r="U19" s="89" t="s">
        <v>236</v>
      </c>
    </row>
    <row r="20" spans="1:21" ht="15.75" customHeight="1">
      <c r="B20" s="89" t="s">
        <v>8</v>
      </c>
      <c r="C20" s="89" t="s">
        <v>19</v>
      </c>
      <c r="D20" s="89">
        <v>14.3</v>
      </c>
      <c r="E20" s="88">
        <f>D20*134/113</f>
        <v>16.957522123893806</v>
      </c>
      <c r="F20" s="94">
        <f>3/4*(E20-14)</f>
        <v>2.2181415929203547</v>
      </c>
      <c r="G20" s="155" t="s">
        <v>864</v>
      </c>
      <c r="I20" s="228" t="s">
        <v>926</v>
      </c>
      <c r="Q20" s="89" t="s">
        <v>679</v>
      </c>
      <c r="R20" s="89" t="s">
        <v>852</v>
      </c>
      <c r="T20" s="89" t="s">
        <v>314</v>
      </c>
      <c r="U20" s="89" t="s">
        <v>313</v>
      </c>
    </row>
    <row r="21" spans="1:21" ht="15.75" customHeight="1">
      <c r="B21" s="89" t="s">
        <v>6</v>
      </c>
      <c r="C21" s="89" t="s">
        <v>7</v>
      </c>
      <c r="D21" s="89">
        <v>12.5</v>
      </c>
      <c r="E21" s="88">
        <v>14</v>
      </c>
      <c r="F21" s="94">
        <v>0</v>
      </c>
      <c r="G21" s="156">
        <f>E20+E21</f>
        <v>30.957522123893806</v>
      </c>
      <c r="H21">
        <v>1</v>
      </c>
    </row>
    <row r="22" spans="1:21" ht="15.75" customHeight="1">
      <c r="F22" s="94"/>
    </row>
    <row r="23" spans="1:21" ht="15.75" customHeight="1">
      <c r="B23" s="89" t="s">
        <v>188</v>
      </c>
      <c r="C23" s="89" t="s">
        <v>191</v>
      </c>
      <c r="D23" s="89">
        <v>24.8</v>
      </c>
      <c r="E23" s="88">
        <f>D23*134/113</f>
        <v>29.408849557522128</v>
      </c>
      <c r="F23" s="94">
        <f>3/4*(E23-14)</f>
        <v>11.556637168141595</v>
      </c>
      <c r="Q23" s="89" t="s">
        <v>5</v>
      </c>
      <c r="R23" s="89" t="s">
        <v>4</v>
      </c>
      <c r="S23" s="246">
        <v>44278</v>
      </c>
      <c r="T23" s="89" t="s">
        <v>33</v>
      </c>
      <c r="U23" s="89" t="s">
        <v>34</v>
      </c>
    </row>
    <row r="24" spans="1:21" ht="15.75" customHeight="1">
      <c r="B24" s="89" t="s">
        <v>879</v>
      </c>
      <c r="C24" s="89" t="s">
        <v>880</v>
      </c>
      <c r="D24" s="89">
        <v>25.3</v>
      </c>
      <c r="E24" s="88">
        <v>32</v>
      </c>
      <c r="F24" s="94">
        <f>3/4*(E24-14)</f>
        <v>13.5</v>
      </c>
      <c r="G24" s="156">
        <f>E23+E24</f>
        <v>61.408849557522132</v>
      </c>
      <c r="Q24" s="89" t="s">
        <v>3</v>
      </c>
      <c r="R24" s="89" t="s">
        <v>4</v>
      </c>
      <c r="T24" s="90" t="s">
        <v>22</v>
      </c>
      <c r="U24" s="90" t="s">
        <v>23</v>
      </c>
    </row>
    <row r="26" spans="1:21" ht="15.75" customHeight="1">
      <c r="A26">
        <v>4</v>
      </c>
      <c r="B26" s="91" t="s">
        <v>10</v>
      </c>
      <c r="C26" s="91" t="s">
        <v>881</v>
      </c>
      <c r="D26" s="91" t="s">
        <v>887</v>
      </c>
      <c r="E26" s="92" t="s">
        <v>882</v>
      </c>
      <c r="F26" s="93" t="s">
        <v>883</v>
      </c>
    </row>
    <row r="27" spans="1:21" ht="15.75" customHeight="1">
      <c r="B27" s="89" t="s">
        <v>531</v>
      </c>
      <c r="C27" s="89" t="s">
        <v>7</v>
      </c>
      <c r="D27" s="89">
        <v>12.9</v>
      </c>
      <c r="E27" s="88">
        <f>D27*144/113</f>
        <v>16.438938053097345</v>
      </c>
      <c r="F27" s="94">
        <v>0</v>
      </c>
      <c r="G27" s="155" t="s">
        <v>864</v>
      </c>
      <c r="I27" s="228" t="s">
        <v>927</v>
      </c>
      <c r="Q27" s="89" t="s">
        <v>26</v>
      </c>
      <c r="R27" s="89" t="s">
        <v>37</v>
      </c>
      <c r="S27" s="246">
        <v>44277</v>
      </c>
      <c r="T27" s="89" t="s">
        <v>13</v>
      </c>
      <c r="U27" s="89" t="s">
        <v>14</v>
      </c>
    </row>
    <row r="28" spans="1:21" ht="15.75" customHeight="1">
      <c r="B28" s="89" t="s">
        <v>679</v>
      </c>
      <c r="C28" s="89" t="s">
        <v>852</v>
      </c>
      <c r="D28" s="89">
        <v>12.9</v>
      </c>
      <c r="E28" s="88">
        <f>D28*144/113</f>
        <v>16.438938053097345</v>
      </c>
      <c r="F28" s="94">
        <v>0</v>
      </c>
      <c r="G28" s="156">
        <f>E27+E28</f>
        <v>32.877876106194691</v>
      </c>
      <c r="H28">
        <v>2</v>
      </c>
      <c r="Q28" s="89" t="s">
        <v>581</v>
      </c>
      <c r="R28" s="89" t="s">
        <v>853</v>
      </c>
      <c r="T28" s="90" t="s">
        <v>500</v>
      </c>
      <c r="U28" s="90" t="s">
        <v>734</v>
      </c>
    </row>
    <row r="29" spans="1:21" ht="15.75" customHeight="1">
      <c r="F29" s="94"/>
    </row>
    <row r="30" spans="1:21" ht="15.75" customHeight="1">
      <c r="B30" s="89" t="s">
        <v>237</v>
      </c>
      <c r="C30" s="89" t="s">
        <v>236</v>
      </c>
      <c r="D30" s="89">
        <v>20.8</v>
      </c>
      <c r="E30" s="88">
        <v>24</v>
      </c>
      <c r="F30" s="94">
        <f>3/4*(E30-16)</f>
        <v>6</v>
      </c>
    </row>
    <row r="31" spans="1:21" ht="15.75" customHeight="1">
      <c r="B31" s="89" t="s">
        <v>314</v>
      </c>
      <c r="C31" s="89" t="s">
        <v>313</v>
      </c>
      <c r="D31" s="89">
        <v>31.3</v>
      </c>
      <c r="E31" s="88">
        <f>D31*134/113</f>
        <v>37.116814159292034</v>
      </c>
      <c r="F31" s="94">
        <f>3/4*(E31-16)</f>
        <v>15.837610619469025</v>
      </c>
      <c r="G31" s="156">
        <f>E30+E31</f>
        <v>61.116814159292034</v>
      </c>
      <c r="Q31" s="89" t="s">
        <v>679</v>
      </c>
      <c r="R31" s="89" t="s">
        <v>866</v>
      </c>
      <c r="S31" s="246">
        <v>44275</v>
      </c>
      <c r="T31" s="89" t="s">
        <v>2</v>
      </c>
      <c r="U31" s="89" t="s">
        <v>242</v>
      </c>
    </row>
    <row r="32" spans="1:21" ht="15.75" customHeight="1">
      <c r="Q32" s="89" t="s">
        <v>624</v>
      </c>
      <c r="R32" s="89" t="s">
        <v>867</v>
      </c>
      <c r="T32" s="89" t="s">
        <v>846</v>
      </c>
      <c r="U32" s="89" t="s">
        <v>242</v>
      </c>
    </row>
    <row r="33" spans="1:21" ht="15.75" customHeight="1">
      <c r="A33">
        <v>5</v>
      </c>
      <c r="B33" s="91" t="s">
        <v>10</v>
      </c>
      <c r="C33" s="91" t="s">
        <v>881</v>
      </c>
      <c r="D33" s="91" t="s">
        <v>887</v>
      </c>
      <c r="E33" s="92" t="s">
        <v>882</v>
      </c>
      <c r="F33" s="93" t="s">
        <v>883</v>
      </c>
    </row>
    <row r="34" spans="1:21" ht="15.75" customHeight="1">
      <c r="B34" s="89" t="s">
        <v>5</v>
      </c>
      <c r="C34" s="89" t="s">
        <v>4</v>
      </c>
      <c r="D34" s="89">
        <v>14</v>
      </c>
      <c r="E34" s="88">
        <f>D34*144/113</f>
        <v>17.840707964601769</v>
      </c>
      <c r="F34" s="94">
        <v>0</v>
      </c>
      <c r="H34" s="136" t="s">
        <v>910</v>
      </c>
      <c r="Q34" s="91"/>
      <c r="R34" s="91"/>
    </row>
    <row r="35" spans="1:21" ht="15.75" customHeight="1">
      <c r="B35" s="89" t="s">
        <v>3</v>
      </c>
      <c r="C35" s="89" t="s">
        <v>4</v>
      </c>
      <c r="D35" s="89">
        <v>15.8</v>
      </c>
      <c r="E35" s="88">
        <v>18</v>
      </c>
      <c r="F35" s="94">
        <f>3/4*(E35-18)</f>
        <v>0</v>
      </c>
      <c r="G35" s="156">
        <f>E34+E35</f>
        <v>35.840707964601769</v>
      </c>
      <c r="Q35" s="89" t="s">
        <v>35</v>
      </c>
      <c r="R35" s="89" t="s">
        <v>36</v>
      </c>
      <c r="S35" s="246">
        <v>44281</v>
      </c>
      <c r="T35" s="89" t="s">
        <v>868</v>
      </c>
      <c r="U35" s="89" t="s">
        <v>257</v>
      </c>
    </row>
    <row r="36" spans="1:21" ht="15.75" customHeight="1">
      <c r="F36" s="94"/>
      <c r="Q36" s="89" t="s">
        <v>865</v>
      </c>
      <c r="R36" s="89" t="s">
        <v>585</v>
      </c>
      <c r="T36" s="89" t="s">
        <v>128</v>
      </c>
      <c r="U36" s="89" t="s">
        <v>397</v>
      </c>
    </row>
    <row r="37" spans="1:21" ht="15.75" customHeight="1">
      <c r="B37" s="89" t="s">
        <v>33</v>
      </c>
      <c r="C37" s="89" t="s">
        <v>34</v>
      </c>
      <c r="D37" s="89">
        <v>27.7</v>
      </c>
      <c r="E37" s="88">
        <f>D37*134/113</f>
        <v>32.84778761061947</v>
      </c>
      <c r="F37" s="94">
        <f t="shared" ref="F37:F38" si="1">3/4*(E37-18)</f>
        <v>11.135840707964602</v>
      </c>
      <c r="G37" s="156" t="s">
        <v>864</v>
      </c>
      <c r="I37" s="228" t="s">
        <v>960</v>
      </c>
    </row>
    <row r="38" spans="1:21" ht="15.75" customHeight="1">
      <c r="B38" s="90" t="s">
        <v>22</v>
      </c>
      <c r="C38" s="90" t="s">
        <v>23</v>
      </c>
      <c r="D38" s="89">
        <v>27</v>
      </c>
      <c r="E38" s="88">
        <f>D38*134/113</f>
        <v>32.017699115044245</v>
      </c>
      <c r="F38" s="94">
        <f t="shared" si="1"/>
        <v>10.513274336283184</v>
      </c>
      <c r="G38" s="156">
        <f>E37+E38</f>
        <v>64.865486725663715</v>
      </c>
      <c r="H38">
        <v>9</v>
      </c>
    </row>
    <row r="39" spans="1:21" ht="15.75" customHeight="1">
      <c r="Q39" s="96" t="s">
        <v>889</v>
      </c>
      <c r="R39" s="96" t="s">
        <v>722</v>
      </c>
      <c r="S39" s="246">
        <v>44281</v>
      </c>
      <c r="T39" s="89" t="s">
        <v>622</v>
      </c>
      <c r="U39" s="89" t="s">
        <v>666</v>
      </c>
    </row>
    <row r="40" spans="1:21" ht="15.75" customHeight="1">
      <c r="A40">
        <v>6</v>
      </c>
      <c r="B40" s="91" t="s">
        <v>10</v>
      </c>
      <c r="C40" s="91" t="s">
        <v>881</v>
      </c>
      <c r="D40" s="91" t="s">
        <v>887</v>
      </c>
      <c r="E40" s="92" t="s">
        <v>882</v>
      </c>
      <c r="F40" s="93" t="s">
        <v>883</v>
      </c>
      <c r="Q40" s="96" t="s">
        <v>17</v>
      </c>
      <c r="R40" s="96" t="s">
        <v>592</v>
      </c>
      <c r="T40" s="89" t="s">
        <v>869</v>
      </c>
      <c r="U40" s="89" t="s">
        <v>870</v>
      </c>
    </row>
    <row r="41" spans="1:21" ht="15.75" customHeight="1">
      <c r="B41" s="89" t="s">
        <v>26</v>
      </c>
      <c r="C41" s="89" t="s">
        <v>37</v>
      </c>
      <c r="D41" s="89">
        <v>11.7</v>
      </c>
      <c r="E41" s="88">
        <f>D41*144/113</f>
        <v>14.909734513274335</v>
      </c>
      <c r="F41" s="94">
        <v>0</v>
      </c>
      <c r="H41" s="136" t="s">
        <v>909</v>
      </c>
      <c r="Q41" s="91"/>
      <c r="R41" s="91"/>
    </row>
    <row r="42" spans="1:21" ht="15.75" customHeight="1">
      <c r="B42" s="89" t="s">
        <v>581</v>
      </c>
      <c r="C42" s="89" t="s">
        <v>853</v>
      </c>
      <c r="D42" s="89">
        <v>20.7</v>
      </c>
      <c r="E42" s="88">
        <f>D42*144/113</f>
        <v>26.3787610619469</v>
      </c>
      <c r="F42" s="94">
        <f>3/4*(E42-15)</f>
        <v>8.5340707964601741</v>
      </c>
      <c r="G42" s="156">
        <f>E41+E42</f>
        <v>41.288495575221233</v>
      </c>
    </row>
    <row r="43" spans="1:21" ht="15.75" customHeight="1">
      <c r="F43" s="94"/>
      <c r="Q43" s="139" t="s">
        <v>901</v>
      </c>
      <c r="R43" s="138" t="s">
        <v>636</v>
      </c>
      <c r="S43" s="246">
        <v>44278</v>
      </c>
      <c r="T43" s="139" t="s">
        <v>865</v>
      </c>
      <c r="U43" s="138" t="s">
        <v>501</v>
      </c>
    </row>
    <row r="44" spans="1:21" ht="15.75" customHeight="1">
      <c r="B44" s="89" t="s">
        <v>13</v>
      </c>
      <c r="C44" s="89" t="s">
        <v>14</v>
      </c>
      <c r="D44" s="89">
        <v>27.6</v>
      </c>
      <c r="E44" s="88">
        <f>D44*144/113</f>
        <v>35.171681415929207</v>
      </c>
      <c r="F44" s="94">
        <f t="shared" ref="F44:F45" si="2">3/4*(E44-15)</f>
        <v>15.128761061946905</v>
      </c>
      <c r="G44" s="155" t="s">
        <v>864</v>
      </c>
      <c r="I44" s="228" t="s">
        <v>953</v>
      </c>
      <c r="Q44" s="139" t="s">
        <v>278</v>
      </c>
      <c r="R44" s="138" t="s">
        <v>902</v>
      </c>
      <c r="T44" s="139" t="s">
        <v>903</v>
      </c>
      <c r="U44" s="138" t="s">
        <v>900</v>
      </c>
    </row>
    <row r="45" spans="1:21" ht="15.75" customHeight="1">
      <c r="B45" s="90" t="s">
        <v>500</v>
      </c>
      <c r="C45" s="90" t="s">
        <v>734</v>
      </c>
      <c r="D45" s="89">
        <v>25.8</v>
      </c>
      <c r="E45" s="88">
        <f>D45*144/113</f>
        <v>32.877876106194691</v>
      </c>
      <c r="F45" s="94">
        <f t="shared" si="2"/>
        <v>13.408407079646018</v>
      </c>
      <c r="G45" s="156">
        <f>E44+E45</f>
        <v>68.049557522123905</v>
      </c>
      <c r="H45">
        <v>10</v>
      </c>
    </row>
    <row r="47" spans="1:21" ht="15.75" customHeight="1">
      <c r="A47">
        <v>7</v>
      </c>
      <c r="B47" s="91" t="s">
        <v>10</v>
      </c>
      <c r="C47" s="91" t="s">
        <v>881</v>
      </c>
      <c r="D47" s="91" t="s">
        <v>887</v>
      </c>
      <c r="E47" s="92" t="s">
        <v>882</v>
      </c>
      <c r="F47" s="93" t="s">
        <v>883</v>
      </c>
    </row>
    <row r="48" spans="1:21" ht="15.75" customHeight="1">
      <c r="B48" s="89" t="s">
        <v>679</v>
      </c>
      <c r="C48" s="89" t="s">
        <v>866</v>
      </c>
      <c r="D48" s="89">
        <v>15</v>
      </c>
      <c r="E48" s="88">
        <f>D48*144/113</f>
        <v>19.115044247787612</v>
      </c>
      <c r="F48" s="94">
        <v>0</v>
      </c>
      <c r="G48" s="155" t="s">
        <v>864</v>
      </c>
      <c r="I48" s="228" t="s">
        <v>928</v>
      </c>
      <c r="Q48" s="91"/>
      <c r="R48" s="91"/>
    </row>
    <row r="49" spans="1:18" ht="15.75" customHeight="1">
      <c r="B49" s="89" t="s">
        <v>624</v>
      </c>
      <c r="C49" s="89" t="s">
        <v>867</v>
      </c>
      <c r="D49" s="89">
        <v>19.600000000000001</v>
      </c>
      <c r="E49" s="88">
        <v>25</v>
      </c>
      <c r="F49" s="94">
        <f>3/4*(E49-19)</f>
        <v>4.5</v>
      </c>
      <c r="G49" s="156">
        <f>E48+E49</f>
        <v>44.115044247787608</v>
      </c>
      <c r="H49">
        <v>3</v>
      </c>
    </row>
    <row r="50" spans="1:18" ht="15.75" customHeight="1">
      <c r="F50" s="94"/>
    </row>
    <row r="51" spans="1:18" ht="15.75" customHeight="1">
      <c r="B51" s="89" t="s">
        <v>2</v>
      </c>
      <c r="C51" s="89" t="s">
        <v>242</v>
      </c>
      <c r="D51" s="89">
        <v>33.1</v>
      </c>
      <c r="E51" s="88">
        <f>D51*134/113</f>
        <v>39.251327433628326</v>
      </c>
      <c r="F51" s="94">
        <f t="shared" ref="F51:F52" si="3">3/4*(E51-19)</f>
        <v>15.188495575221244</v>
      </c>
    </row>
    <row r="52" spans="1:18" ht="15.75" customHeight="1">
      <c r="B52" s="89" t="s">
        <v>846</v>
      </c>
      <c r="C52" s="89" t="s">
        <v>242</v>
      </c>
      <c r="D52" s="89">
        <v>26.5</v>
      </c>
      <c r="E52" s="88">
        <v>33</v>
      </c>
      <c r="F52" s="94">
        <f t="shared" si="3"/>
        <v>10.5</v>
      </c>
      <c r="G52" s="156">
        <f>E51+E52</f>
        <v>72.251327433628319</v>
      </c>
    </row>
    <row r="54" spans="1:18" ht="15.75" customHeight="1">
      <c r="A54">
        <v>8</v>
      </c>
      <c r="B54" s="91" t="s">
        <v>10</v>
      </c>
      <c r="C54" s="91" t="s">
        <v>881</v>
      </c>
      <c r="D54" s="91" t="s">
        <v>887</v>
      </c>
      <c r="E54" s="92" t="s">
        <v>882</v>
      </c>
      <c r="F54" s="93" t="s">
        <v>883</v>
      </c>
    </row>
    <row r="55" spans="1:18" ht="15.75" customHeight="1">
      <c r="B55" s="89" t="s">
        <v>35</v>
      </c>
      <c r="C55" s="89" t="s">
        <v>36</v>
      </c>
      <c r="D55" s="89">
        <v>17.899999999999999</v>
      </c>
      <c r="E55" s="88">
        <f>D55*144/113</f>
        <v>22.810619469026548</v>
      </c>
      <c r="F55" s="94">
        <f>3/4*(E55-22)</f>
        <v>0.60796460176991118</v>
      </c>
      <c r="G55" s="155" t="s">
        <v>864</v>
      </c>
      <c r="Q55" s="91"/>
      <c r="R55" s="91"/>
    </row>
    <row r="56" spans="1:18" ht="15.75" customHeight="1">
      <c r="B56" s="89" t="s">
        <v>865</v>
      </c>
      <c r="C56" s="89" t="s">
        <v>585</v>
      </c>
      <c r="D56" s="89">
        <v>17.5</v>
      </c>
      <c r="E56" s="88">
        <f>D56*144/113</f>
        <v>22.300884955752213</v>
      </c>
      <c r="F56" s="94">
        <v>0</v>
      </c>
      <c r="G56" s="156">
        <f>E55+E56</f>
        <v>45.111504424778758</v>
      </c>
      <c r="H56">
        <v>4</v>
      </c>
    </row>
    <row r="57" spans="1:18" ht="15.75" customHeight="1">
      <c r="F57" s="94"/>
    </row>
    <row r="58" spans="1:18" ht="15.75" customHeight="1">
      <c r="B58" s="89" t="s">
        <v>868</v>
      </c>
      <c r="C58" s="89" t="s">
        <v>257</v>
      </c>
      <c r="D58" s="89">
        <v>31.1</v>
      </c>
      <c r="E58" s="88">
        <v>39</v>
      </c>
      <c r="F58" s="94">
        <f t="shared" ref="F58:F59" si="4">3/4*(E58-22)</f>
        <v>12.75</v>
      </c>
    </row>
    <row r="59" spans="1:18" ht="15.75" customHeight="1">
      <c r="B59" s="89" t="s">
        <v>128</v>
      </c>
      <c r="C59" s="89" t="s">
        <v>397</v>
      </c>
      <c r="D59" s="89">
        <v>28.8</v>
      </c>
      <c r="E59" s="88">
        <f>D59*134/113</f>
        <v>34.15221238938053</v>
      </c>
      <c r="F59" s="94">
        <f t="shared" si="4"/>
        <v>9.1141592920353975</v>
      </c>
      <c r="G59" s="156">
        <f>E58+E59</f>
        <v>73.152212389380537</v>
      </c>
    </row>
    <row r="61" spans="1:18" ht="15.75" customHeight="1" thickBot="1">
      <c r="A61">
        <v>9</v>
      </c>
      <c r="B61" s="91" t="s">
        <v>10</v>
      </c>
      <c r="C61" s="91" t="s">
        <v>881</v>
      </c>
      <c r="D61" s="91" t="s">
        <v>887</v>
      </c>
      <c r="E61" s="92" t="s">
        <v>882</v>
      </c>
      <c r="F61" s="93" t="s">
        <v>883</v>
      </c>
    </row>
    <row r="62" spans="1:18" ht="15.75" customHeight="1" thickBot="1">
      <c r="B62" s="96" t="s">
        <v>889</v>
      </c>
      <c r="C62" s="96" t="s">
        <v>722</v>
      </c>
      <c r="D62" s="1">
        <v>19.8</v>
      </c>
      <c r="E62" s="75">
        <f t="shared" ref="E62:E63" si="5">D62*144/113</f>
        <v>25.231858407079649</v>
      </c>
      <c r="F62" s="94">
        <v>0</v>
      </c>
      <c r="G62" s="155" t="s">
        <v>864</v>
      </c>
      <c r="Q62" s="91"/>
      <c r="R62" s="91"/>
    </row>
    <row r="63" spans="1:18" ht="15.75" customHeight="1">
      <c r="B63" s="96" t="s">
        <v>17</v>
      </c>
      <c r="C63" s="96" t="s">
        <v>592</v>
      </c>
      <c r="D63" s="1">
        <v>27</v>
      </c>
      <c r="E63" s="75">
        <f t="shared" si="5"/>
        <v>34.407079646017699</v>
      </c>
      <c r="F63" s="94">
        <f>3/4*(E63-25)</f>
        <v>7.0553097345132745</v>
      </c>
      <c r="G63" s="156">
        <f>E62+E63</f>
        <v>59.638938053097348</v>
      </c>
      <c r="H63">
        <v>8</v>
      </c>
    </row>
    <row r="64" spans="1:18" ht="15.75" customHeight="1">
      <c r="F64" s="94"/>
    </row>
    <row r="65" spans="1:21" ht="15.75" customHeight="1">
      <c r="B65" s="89" t="s">
        <v>622</v>
      </c>
      <c r="C65" s="89" t="s">
        <v>666</v>
      </c>
      <c r="D65" s="89">
        <v>33.9</v>
      </c>
      <c r="E65" s="88">
        <f>D65*144/113</f>
        <v>43.199999999999996</v>
      </c>
      <c r="F65" s="94">
        <f>3/4*(E65-25)</f>
        <v>13.649999999999997</v>
      </c>
    </row>
    <row r="66" spans="1:21" ht="15.75" customHeight="1">
      <c r="B66" s="89" t="s">
        <v>869</v>
      </c>
      <c r="C66" s="89" t="s">
        <v>870</v>
      </c>
      <c r="D66" s="89">
        <v>31.3</v>
      </c>
      <c r="E66" s="88">
        <f>D66*134/113</f>
        <v>37.116814159292034</v>
      </c>
      <c r="F66" s="94">
        <f>3/4*(E66-25)</f>
        <v>9.0876106194690252</v>
      </c>
      <c r="G66" s="156">
        <f>E65+E66</f>
        <v>80.316814159292022</v>
      </c>
    </row>
    <row r="68" spans="1:21" ht="15.75" customHeight="1">
      <c r="A68">
        <v>10</v>
      </c>
      <c r="B68" s="91" t="s">
        <v>10</v>
      </c>
      <c r="C68" s="91" t="s">
        <v>881</v>
      </c>
      <c r="D68" s="91" t="s">
        <v>887</v>
      </c>
      <c r="E68" s="92" t="s">
        <v>882</v>
      </c>
      <c r="F68" s="93" t="s">
        <v>883</v>
      </c>
    </row>
    <row r="69" spans="1:21" ht="15.75" customHeight="1">
      <c r="B69" s="139" t="s">
        <v>901</v>
      </c>
      <c r="C69" s="138" t="s">
        <v>636</v>
      </c>
      <c r="D69" s="110">
        <v>24</v>
      </c>
      <c r="E69" s="144">
        <v>30</v>
      </c>
      <c r="F69" s="94">
        <f t="shared" ref="F69:F70" si="6">3/4*(E69-18)</f>
        <v>9</v>
      </c>
      <c r="G69" s="155" t="s">
        <v>864</v>
      </c>
      <c r="Q69" s="91"/>
      <c r="R69" s="91"/>
    </row>
    <row r="70" spans="1:21" ht="15.75" customHeight="1">
      <c r="B70" s="139" t="s">
        <v>278</v>
      </c>
      <c r="C70" s="138" t="s">
        <v>902</v>
      </c>
      <c r="D70" s="110">
        <v>21.9</v>
      </c>
      <c r="E70" s="144">
        <v>26</v>
      </c>
      <c r="F70" s="94">
        <f t="shared" si="6"/>
        <v>6</v>
      </c>
      <c r="G70" s="156">
        <f>E69+E70</f>
        <v>56</v>
      </c>
      <c r="H70">
        <v>7</v>
      </c>
      <c r="I70" s="228" t="s">
        <v>963</v>
      </c>
    </row>
    <row r="71" spans="1:21" ht="15.75" customHeight="1">
      <c r="C71" s="126"/>
      <c r="D71" s="126"/>
      <c r="E71" s="126"/>
    </row>
    <row r="72" spans="1:21" ht="15.75" customHeight="1">
      <c r="B72" s="139" t="s">
        <v>865</v>
      </c>
      <c r="C72" s="138" t="s">
        <v>501</v>
      </c>
      <c r="D72" s="110">
        <v>14.7</v>
      </c>
      <c r="E72" s="144">
        <v>18</v>
      </c>
      <c r="F72" s="94">
        <v>0</v>
      </c>
      <c r="R72" s="126"/>
    </row>
    <row r="73" spans="1:21" ht="15.75" customHeight="1">
      <c r="B73" s="139" t="s">
        <v>903</v>
      </c>
      <c r="C73" s="138" t="s">
        <v>900</v>
      </c>
      <c r="D73" s="110">
        <v>36</v>
      </c>
      <c r="E73" s="144">
        <v>43</v>
      </c>
      <c r="F73" s="94">
        <f t="shared" ref="F73" si="7">3/4*(E73-18)</f>
        <v>18.75</v>
      </c>
      <c r="G73" s="156">
        <f>E72+E73</f>
        <v>61</v>
      </c>
    </row>
    <row r="74" spans="1:21" ht="15.75" customHeight="1">
      <c r="B74" s="293" t="s">
        <v>906</v>
      </c>
      <c r="C74" s="293"/>
      <c r="D74" s="293"/>
      <c r="E74" s="293"/>
      <c r="F74" s="293"/>
    </row>
    <row r="75" spans="1:21" ht="15.75" customHeight="1" thickBot="1"/>
    <row r="76" spans="1:21" ht="15.75" customHeight="1" thickBot="1">
      <c r="Q76" s="303" t="s">
        <v>948</v>
      </c>
      <c r="R76" s="305"/>
      <c r="S76" s="303" t="s">
        <v>949</v>
      </c>
      <c r="T76" s="304"/>
      <c r="U76" s="305"/>
    </row>
    <row r="77" spans="1:21" ht="15.75" customHeight="1">
      <c r="H77" s="263"/>
      <c r="I77" s="264"/>
      <c r="Q77" s="268" t="s">
        <v>732</v>
      </c>
      <c r="R77" s="269" t="s">
        <v>67</v>
      </c>
      <c r="S77" s="274"/>
      <c r="T77" s="277" t="s">
        <v>26</v>
      </c>
      <c r="U77" s="269" t="s">
        <v>27</v>
      </c>
    </row>
    <row r="78" spans="1:21" ht="15.75" customHeight="1">
      <c r="H78" s="263"/>
      <c r="I78" s="264"/>
      <c r="Q78" s="268" t="s">
        <v>68</v>
      </c>
      <c r="R78" s="269" t="s">
        <v>67</v>
      </c>
      <c r="S78" s="274"/>
      <c r="T78" s="277" t="s">
        <v>24</v>
      </c>
      <c r="U78" s="269" t="s">
        <v>25</v>
      </c>
    </row>
    <row r="79" spans="1:21" ht="15.75" customHeight="1">
      <c r="Q79" s="265"/>
      <c r="R79" s="266"/>
      <c r="S79" s="265"/>
      <c r="T79" s="126"/>
      <c r="U79" s="266"/>
    </row>
    <row r="80" spans="1:21" ht="15.75" customHeight="1">
      <c r="Q80" s="265"/>
      <c r="R80" s="266"/>
      <c r="S80" s="265"/>
      <c r="T80" s="126"/>
      <c r="U80" s="266"/>
    </row>
    <row r="81" spans="6:21" ht="15.75" customHeight="1">
      <c r="Q81" s="277" t="s">
        <v>48</v>
      </c>
      <c r="R81" s="269" t="s">
        <v>47</v>
      </c>
      <c r="S81" s="262">
        <v>44276</v>
      </c>
      <c r="T81" s="268" t="s">
        <v>0</v>
      </c>
      <c r="U81" s="269" t="s">
        <v>1</v>
      </c>
    </row>
    <row r="82" spans="6:21" ht="15.75" customHeight="1">
      <c r="Q82" s="277" t="s">
        <v>63</v>
      </c>
      <c r="R82" s="269" t="s">
        <v>25</v>
      </c>
      <c r="S82" s="265"/>
      <c r="T82" s="268" t="s">
        <v>2</v>
      </c>
      <c r="U82" s="269" t="s">
        <v>1</v>
      </c>
    </row>
    <row r="83" spans="6:21" ht="15.75" customHeight="1">
      <c r="Q83" s="275"/>
      <c r="R83" s="276"/>
      <c r="S83" s="265"/>
      <c r="T83" s="126"/>
      <c r="U83" s="266"/>
    </row>
    <row r="84" spans="6:21" ht="15.75" customHeight="1">
      <c r="Q84" s="265"/>
      <c r="R84" s="266"/>
      <c r="S84" s="265"/>
      <c r="T84" s="126"/>
      <c r="U84" s="266"/>
    </row>
    <row r="85" spans="6:21" ht="15.75" customHeight="1">
      <c r="Q85" s="277" t="s">
        <v>8</v>
      </c>
      <c r="R85" s="269" t="s">
        <v>19</v>
      </c>
      <c r="S85" s="267"/>
      <c r="T85" s="268" t="s">
        <v>188</v>
      </c>
      <c r="U85" s="269" t="s">
        <v>191</v>
      </c>
    </row>
    <row r="86" spans="6:21" ht="15.75" customHeight="1">
      <c r="Q86" s="277" t="s">
        <v>6</v>
      </c>
      <c r="R86" s="269" t="s">
        <v>7</v>
      </c>
      <c r="S86" s="270"/>
      <c r="T86" s="268" t="s">
        <v>879</v>
      </c>
      <c r="U86" s="269" t="s">
        <v>880</v>
      </c>
    </row>
    <row r="87" spans="6:21" ht="15.75" customHeight="1">
      <c r="Q87" s="265"/>
      <c r="R87" s="266"/>
      <c r="S87" s="265"/>
      <c r="T87" s="126"/>
      <c r="U87" s="266"/>
    </row>
    <row r="88" spans="6:21" ht="15.75" customHeight="1">
      <c r="F88" s="274" t="s">
        <v>26</v>
      </c>
      <c r="G88" s="264" t="s">
        <v>37</v>
      </c>
      <c r="Q88" s="265"/>
      <c r="R88" s="266"/>
      <c r="S88" s="265"/>
      <c r="T88" s="126"/>
      <c r="U88" s="266"/>
    </row>
    <row r="89" spans="6:21" ht="15.75" customHeight="1">
      <c r="F89" s="274" t="s">
        <v>581</v>
      </c>
      <c r="G89" s="264" t="s">
        <v>853</v>
      </c>
      <c r="Q89" s="277" t="s">
        <v>531</v>
      </c>
      <c r="R89" s="269" t="s">
        <v>7</v>
      </c>
      <c r="S89" s="267"/>
      <c r="T89" s="268" t="s">
        <v>237</v>
      </c>
      <c r="U89" s="269" t="s">
        <v>236</v>
      </c>
    </row>
    <row r="90" spans="6:21" ht="15.75" customHeight="1">
      <c r="Q90" s="277" t="s">
        <v>679</v>
      </c>
      <c r="R90" s="269" t="s">
        <v>852</v>
      </c>
      <c r="S90" s="270"/>
      <c r="T90" s="268" t="s">
        <v>314</v>
      </c>
      <c r="U90" s="269" t="s">
        <v>313</v>
      </c>
    </row>
    <row r="91" spans="6:21" ht="15.75" customHeight="1">
      <c r="Q91" s="265"/>
      <c r="R91" s="266"/>
      <c r="S91" s="265"/>
      <c r="T91" s="126"/>
      <c r="U91" s="266"/>
    </row>
    <row r="92" spans="6:21" ht="15.75" customHeight="1">
      <c r="Q92" s="265"/>
      <c r="R92" s="266"/>
      <c r="S92" s="265"/>
      <c r="T92" s="126"/>
      <c r="U92" s="266"/>
    </row>
    <row r="93" spans="6:21" ht="15.75" customHeight="1">
      <c r="Q93" s="274" t="s">
        <v>5</v>
      </c>
      <c r="R93" s="264" t="s">
        <v>4</v>
      </c>
      <c r="S93" s="262">
        <v>44278</v>
      </c>
      <c r="T93" s="263" t="s">
        <v>33</v>
      </c>
      <c r="U93" s="264" t="s">
        <v>34</v>
      </c>
    </row>
    <row r="94" spans="6:21" ht="15.75" customHeight="1">
      <c r="Q94" s="274" t="s">
        <v>3</v>
      </c>
      <c r="R94" s="264" t="s">
        <v>4</v>
      </c>
      <c r="S94" s="265"/>
      <c r="T94" s="139" t="s">
        <v>22</v>
      </c>
      <c r="U94" s="271" t="s">
        <v>23</v>
      </c>
    </row>
    <row r="95" spans="6:21" ht="15.75" customHeight="1">
      <c r="Q95" s="265"/>
      <c r="R95" s="266"/>
      <c r="S95" s="265"/>
      <c r="T95" s="126"/>
      <c r="U95" s="266"/>
    </row>
    <row r="96" spans="6:21" ht="15.75" customHeight="1">
      <c r="Q96" s="265"/>
      <c r="R96" s="266"/>
      <c r="S96" s="265"/>
      <c r="T96" s="126"/>
      <c r="U96" s="266"/>
    </row>
    <row r="97" spans="17:23" ht="15.75" customHeight="1">
      <c r="Q97" s="268" t="s">
        <v>13</v>
      </c>
      <c r="R97" s="269" t="s">
        <v>14</v>
      </c>
      <c r="S97" s="270"/>
      <c r="T97" s="277" t="s">
        <v>26</v>
      </c>
      <c r="U97" s="269" t="s">
        <v>37</v>
      </c>
      <c r="W97" s="228"/>
    </row>
    <row r="98" spans="17:23" ht="15.75" customHeight="1">
      <c r="Q98" s="268" t="s">
        <v>500</v>
      </c>
      <c r="R98" s="269" t="s">
        <v>734</v>
      </c>
      <c r="S98" s="270"/>
      <c r="T98" s="277" t="s">
        <v>581</v>
      </c>
      <c r="U98" s="269" t="s">
        <v>853</v>
      </c>
      <c r="W98" s="228"/>
    </row>
    <row r="99" spans="17:23" ht="15.75" customHeight="1">
      <c r="Q99" s="265"/>
      <c r="R99" s="266"/>
      <c r="S99" s="265"/>
      <c r="T99" s="126"/>
      <c r="U99" s="266"/>
    </row>
    <row r="100" spans="17:23" ht="15.75" customHeight="1">
      <c r="Q100" s="265"/>
      <c r="R100" s="266"/>
      <c r="S100" s="265"/>
      <c r="T100" s="126"/>
      <c r="U100" s="266"/>
    </row>
    <row r="101" spans="17:23" ht="15.75" customHeight="1">
      <c r="Q101" s="277" t="s">
        <v>679</v>
      </c>
      <c r="R101" s="269" t="s">
        <v>866</v>
      </c>
      <c r="S101" s="267"/>
      <c r="T101" s="268" t="s">
        <v>2</v>
      </c>
      <c r="U101" s="269" t="s">
        <v>242</v>
      </c>
    </row>
    <row r="102" spans="17:23" ht="15.75" customHeight="1">
      <c r="Q102" s="277" t="s">
        <v>624</v>
      </c>
      <c r="R102" s="269" t="s">
        <v>867</v>
      </c>
      <c r="S102" s="270"/>
      <c r="T102" s="268" t="s">
        <v>846</v>
      </c>
      <c r="U102" s="269" t="s">
        <v>242</v>
      </c>
    </row>
    <row r="103" spans="17:23" ht="15.75" customHeight="1">
      <c r="Q103" s="265"/>
      <c r="R103" s="266"/>
      <c r="S103" s="265"/>
      <c r="T103" s="126"/>
      <c r="U103" s="266"/>
    </row>
    <row r="104" spans="17:23" ht="15.75" customHeight="1">
      <c r="Q104" s="275"/>
      <c r="R104" s="276"/>
      <c r="S104" s="265"/>
      <c r="T104" s="126"/>
      <c r="U104" s="266"/>
    </row>
    <row r="105" spans="17:23" ht="15.75" customHeight="1">
      <c r="Q105" s="274" t="s">
        <v>35</v>
      </c>
      <c r="R105" s="264" t="s">
        <v>36</v>
      </c>
      <c r="S105" s="262">
        <v>44281</v>
      </c>
      <c r="T105" s="263" t="s">
        <v>868</v>
      </c>
      <c r="U105" s="264" t="s">
        <v>257</v>
      </c>
    </row>
    <row r="106" spans="17:23" ht="15.75" customHeight="1">
      <c r="Q106" s="274" t="s">
        <v>865</v>
      </c>
      <c r="R106" s="264" t="s">
        <v>585</v>
      </c>
      <c r="S106" s="265"/>
      <c r="T106" s="263" t="s">
        <v>128</v>
      </c>
      <c r="U106" s="264" t="s">
        <v>397</v>
      </c>
    </row>
    <row r="107" spans="17:23" ht="15.75" customHeight="1">
      <c r="Q107" s="265"/>
      <c r="R107" s="266"/>
      <c r="S107" s="265"/>
      <c r="T107" s="126"/>
      <c r="U107" s="266"/>
    </row>
    <row r="108" spans="17:23" ht="15.75" customHeight="1">
      <c r="Q108" s="265"/>
      <c r="R108" s="266"/>
      <c r="S108" s="265"/>
      <c r="T108" s="126"/>
      <c r="U108" s="266"/>
    </row>
    <row r="109" spans="17:23" ht="15.75" customHeight="1">
      <c r="Q109" s="278" t="s">
        <v>889</v>
      </c>
      <c r="R109" s="279" t="s">
        <v>722</v>
      </c>
      <c r="S109" s="262">
        <v>44281</v>
      </c>
      <c r="T109" s="263" t="s">
        <v>622</v>
      </c>
      <c r="U109" s="264" t="s">
        <v>666</v>
      </c>
    </row>
    <row r="110" spans="17:23" ht="15.75" customHeight="1">
      <c r="Q110" s="278" t="s">
        <v>17</v>
      </c>
      <c r="R110" s="279" t="s">
        <v>592</v>
      </c>
      <c r="S110" s="265"/>
      <c r="T110" s="263" t="s">
        <v>869</v>
      </c>
      <c r="U110" s="264" t="s">
        <v>870</v>
      </c>
    </row>
    <row r="111" spans="17:23" ht="15.75" customHeight="1">
      <c r="Q111" s="275"/>
      <c r="R111" s="276"/>
      <c r="S111" s="265"/>
      <c r="T111" s="126"/>
      <c r="U111" s="266"/>
    </row>
    <row r="112" spans="17:23" ht="15.75" customHeight="1">
      <c r="Q112" s="265"/>
      <c r="R112" s="266"/>
      <c r="S112" s="265"/>
      <c r="T112" s="126"/>
      <c r="U112" s="266"/>
    </row>
    <row r="113" spans="17:21" ht="15.75" customHeight="1">
      <c r="Q113" s="280" t="s">
        <v>901</v>
      </c>
      <c r="R113" s="272" t="s">
        <v>636</v>
      </c>
      <c r="S113" s="262">
        <v>44278</v>
      </c>
      <c r="T113" s="139" t="s">
        <v>865</v>
      </c>
      <c r="U113" s="272" t="s">
        <v>501</v>
      </c>
    </row>
    <row r="114" spans="17:21" ht="15.75" customHeight="1">
      <c r="Q114" s="280" t="s">
        <v>278</v>
      </c>
      <c r="R114" s="272" t="s">
        <v>902</v>
      </c>
      <c r="S114" s="265"/>
      <c r="T114" s="139" t="s">
        <v>903</v>
      </c>
      <c r="U114" s="272" t="s">
        <v>900</v>
      </c>
    </row>
    <row r="115" spans="17:21" ht="15.75" customHeight="1" thickBot="1">
      <c r="Q115" s="32"/>
      <c r="R115" s="33"/>
      <c r="S115" s="32"/>
      <c r="T115" s="273"/>
      <c r="U115" s="33"/>
    </row>
  </sheetData>
  <sortState xmlns:xlrd2="http://schemas.microsoft.com/office/spreadsheetml/2017/richdata2" ref="J10:O18">
    <sortCondition ref="O10:O18"/>
  </sortState>
  <mergeCells count="6">
    <mergeCell ref="B3:F3"/>
    <mergeCell ref="B74:F74"/>
    <mergeCell ref="Q6:R6"/>
    <mergeCell ref="T6:U6"/>
    <mergeCell ref="Q76:R76"/>
    <mergeCell ref="S76:U7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03E58-C837-4DAF-BBF6-B7DE81457CEB}">
  <dimension ref="B2:M58"/>
  <sheetViews>
    <sheetView workbookViewId="0">
      <selection activeCell="J46" sqref="J46:M47"/>
    </sheetView>
  </sheetViews>
  <sheetFormatPr baseColWidth="10" defaultRowHeight="12.75"/>
  <cols>
    <col min="9" max="9" width="5.42578125" customWidth="1"/>
  </cols>
  <sheetData>
    <row r="2" spans="2:13">
      <c r="B2" s="229" t="s">
        <v>908</v>
      </c>
      <c r="I2" s="229" t="s">
        <v>924</v>
      </c>
    </row>
    <row r="3" spans="2:13" ht="13.5" thickBot="1"/>
    <row r="4" spans="2:13">
      <c r="B4" s="95">
        <v>1</v>
      </c>
      <c r="C4" s="101" t="s">
        <v>120</v>
      </c>
      <c r="D4" s="102" t="s">
        <v>119</v>
      </c>
      <c r="E4" s="102">
        <v>18.3</v>
      </c>
      <c r="F4" s="152">
        <v>21</v>
      </c>
      <c r="I4" s="95">
        <v>1</v>
      </c>
      <c r="J4" s="101" t="s">
        <v>120</v>
      </c>
      <c r="K4" s="102" t="s">
        <v>119</v>
      </c>
      <c r="L4" s="102">
        <v>18.3</v>
      </c>
      <c r="M4" s="152">
        <v>21</v>
      </c>
    </row>
    <row r="5" spans="2:13" ht="13.5" thickBot="1">
      <c r="B5" s="95">
        <v>1</v>
      </c>
      <c r="C5" s="77" t="s">
        <v>682</v>
      </c>
      <c r="D5" s="78" t="s">
        <v>739</v>
      </c>
      <c r="E5" s="78">
        <v>2.2000000000000002</v>
      </c>
      <c r="F5" s="153">
        <v>3</v>
      </c>
      <c r="I5" s="95">
        <v>1</v>
      </c>
      <c r="J5" s="77" t="s">
        <v>682</v>
      </c>
      <c r="K5" s="78" t="s">
        <v>739</v>
      </c>
      <c r="L5" s="78">
        <v>2.2000000000000002</v>
      </c>
      <c r="M5" s="153">
        <v>3</v>
      </c>
    </row>
    <row r="6" spans="2:13">
      <c r="B6" s="95"/>
      <c r="G6" s="2">
        <f>F4+F5</f>
        <v>24</v>
      </c>
      <c r="I6" s="95"/>
    </row>
    <row r="7" spans="2:13">
      <c r="B7" s="95">
        <v>16</v>
      </c>
      <c r="C7" s="89" t="s">
        <v>5</v>
      </c>
      <c r="D7" s="89" t="s">
        <v>4</v>
      </c>
      <c r="E7" s="89">
        <v>14</v>
      </c>
      <c r="F7" s="88">
        <f>E7*144/113</f>
        <v>17.840707964601769</v>
      </c>
      <c r="I7" s="95">
        <v>16</v>
      </c>
      <c r="J7" s="89"/>
      <c r="K7" s="89"/>
      <c r="L7" s="89"/>
      <c r="M7" s="88"/>
    </row>
    <row r="8" spans="2:13">
      <c r="B8" s="95">
        <v>16</v>
      </c>
      <c r="C8" s="89" t="s">
        <v>3</v>
      </c>
      <c r="D8" s="89" t="s">
        <v>4</v>
      </c>
      <c r="E8" s="89">
        <v>15.8</v>
      </c>
      <c r="F8" s="88">
        <v>18</v>
      </c>
      <c r="I8" s="95">
        <v>16</v>
      </c>
      <c r="J8" s="89"/>
      <c r="K8" s="89"/>
      <c r="L8" s="89"/>
      <c r="M8" s="88"/>
    </row>
    <row r="9" spans="2:13">
      <c r="G9" s="2">
        <f>F7+F8</f>
        <v>35.840707964601769</v>
      </c>
    </row>
    <row r="11" spans="2:13">
      <c r="B11" s="95">
        <v>9</v>
      </c>
      <c r="C11" s="89" t="s">
        <v>48</v>
      </c>
      <c r="D11" s="89" t="s">
        <v>47</v>
      </c>
      <c r="E11" s="89">
        <v>23.2</v>
      </c>
      <c r="F11" s="88">
        <v>27</v>
      </c>
      <c r="I11" s="95">
        <v>9</v>
      </c>
      <c r="J11" s="89" t="s">
        <v>48</v>
      </c>
      <c r="K11" s="89" t="s">
        <v>47</v>
      </c>
      <c r="L11" s="89">
        <v>23.2</v>
      </c>
      <c r="M11" s="88">
        <v>27</v>
      </c>
    </row>
    <row r="12" spans="2:13">
      <c r="B12" s="95">
        <v>9</v>
      </c>
      <c r="C12" s="89" t="s">
        <v>63</v>
      </c>
      <c r="D12" s="89" t="s">
        <v>25</v>
      </c>
      <c r="E12" s="89">
        <v>18.600000000000001</v>
      </c>
      <c r="F12" s="88">
        <f>E12*134/113</f>
        <v>22.056637168141595</v>
      </c>
      <c r="I12" s="95">
        <v>9</v>
      </c>
      <c r="J12" s="89" t="s">
        <v>63</v>
      </c>
      <c r="K12" s="89" t="s">
        <v>25</v>
      </c>
      <c r="L12" s="89">
        <v>18.600000000000001</v>
      </c>
      <c r="M12" s="88">
        <f>L12*134/113</f>
        <v>22.056637168141595</v>
      </c>
    </row>
    <row r="13" spans="2:13">
      <c r="B13" s="95"/>
      <c r="G13" s="2">
        <f>F11+F12</f>
        <v>49.056637168141592</v>
      </c>
      <c r="I13" s="95"/>
    </row>
    <row r="14" spans="2:13">
      <c r="B14" s="95">
        <v>8</v>
      </c>
      <c r="C14" s="89" t="s">
        <v>35</v>
      </c>
      <c r="D14" s="89" t="s">
        <v>36</v>
      </c>
      <c r="E14" s="89">
        <v>17.899999999999999</v>
      </c>
      <c r="F14" s="88">
        <f>E14*144/113</f>
        <v>22.810619469026548</v>
      </c>
      <c r="I14" s="95">
        <v>8</v>
      </c>
      <c r="J14" s="89" t="s">
        <v>679</v>
      </c>
      <c r="K14" s="89" t="s">
        <v>866</v>
      </c>
      <c r="L14" s="89">
        <v>15</v>
      </c>
      <c r="M14" s="88">
        <f>L14*144/113</f>
        <v>19.115044247787612</v>
      </c>
    </row>
    <row r="15" spans="2:13">
      <c r="B15" s="95">
        <v>8</v>
      </c>
      <c r="C15" s="89" t="s">
        <v>865</v>
      </c>
      <c r="D15" s="89" t="s">
        <v>585</v>
      </c>
      <c r="E15" s="89">
        <v>17.5</v>
      </c>
      <c r="F15" s="88">
        <f>E15*144/113</f>
        <v>22.300884955752213</v>
      </c>
      <c r="I15" s="95">
        <v>8</v>
      </c>
      <c r="J15" s="89" t="s">
        <v>624</v>
      </c>
      <c r="K15" s="89" t="s">
        <v>867</v>
      </c>
      <c r="L15" s="89">
        <v>19.600000000000001</v>
      </c>
      <c r="M15" s="88">
        <v>25</v>
      </c>
    </row>
    <row r="16" spans="2:13">
      <c r="G16" s="2">
        <f>F14+F15</f>
        <v>45.111504424778758</v>
      </c>
    </row>
    <row r="17" spans="2:13" ht="13.5" thickBot="1"/>
    <row r="18" spans="2:13">
      <c r="B18" s="95">
        <v>5</v>
      </c>
      <c r="C18" s="89" t="s">
        <v>8</v>
      </c>
      <c r="D18" s="89" t="s">
        <v>19</v>
      </c>
      <c r="E18" s="89">
        <v>14.3</v>
      </c>
      <c r="F18" s="88">
        <f>E18*134/113</f>
        <v>16.957522123893806</v>
      </c>
      <c r="I18" s="95">
        <v>5</v>
      </c>
      <c r="J18" s="281" t="s">
        <v>8</v>
      </c>
      <c r="K18" s="282" t="s">
        <v>19</v>
      </c>
      <c r="L18" s="282">
        <v>14.3</v>
      </c>
      <c r="M18" s="283">
        <f>L18*134/113</f>
        <v>16.957522123893806</v>
      </c>
    </row>
    <row r="19" spans="2:13" ht="13.5" thickBot="1">
      <c r="B19" s="95">
        <v>5</v>
      </c>
      <c r="C19" s="89" t="s">
        <v>6</v>
      </c>
      <c r="D19" s="89" t="s">
        <v>7</v>
      </c>
      <c r="E19" s="89">
        <v>12.5</v>
      </c>
      <c r="F19" s="88">
        <v>14</v>
      </c>
      <c r="I19" s="95">
        <v>5</v>
      </c>
      <c r="J19" s="284" t="s">
        <v>6</v>
      </c>
      <c r="K19" s="285" t="s">
        <v>7</v>
      </c>
      <c r="L19" s="285">
        <v>12.5</v>
      </c>
      <c r="M19" s="286">
        <v>14</v>
      </c>
    </row>
    <row r="20" spans="2:13" ht="13.5" thickBot="1">
      <c r="B20" s="95"/>
      <c r="G20" s="2">
        <f>F18+F19</f>
        <v>30.957522123893806</v>
      </c>
      <c r="I20" s="95"/>
    </row>
    <row r="21" spans="2:13" ht="13.5" thickBot="1">
      <c r="B21" s="95">
        <v>12</v>
      </c>
      <c r="C21" s="96" t="s">
        <v>889</v>
      </c>
      <c r="D21" s="96" t="s">
        <v>722</v>
      </c>
      <c r="E21" s="1">
        <v>19.8</v>
      </c>
      <c r="F21" s="75">
        <f t="shared" ref="F21:F22" si="0">E21*144/113</f>
        <v>25.231858407079649</v>
      </c>
      <c r="I21" s="95">
        <v>12</v>
      </c>
      <c r="J21" s="96"/>
      <c r="K21" s="96"/>
      <c r="L21" s="1"/>
      <c r="M21" s="75"/>
    </row>
    <row r="22" spans="2:13">
      <c r="B22" s="95">
        <v>12</v>
      </c>
      <c r="C22" s="96" t="s">
        <v>17</v>
      </c>
      <c r="D22" s="96" t="s">
        <v>592</v>
      </c>
      <c r="E22" s="1">
        <v>27</v>
      </c>
      <c r="F22" s="75">
        <f t="shared" si="0"/>
        <v>34.407079646017699</v>
      </c>
      <c r="I22" s="95">
        <v>12</v>
      </c>
      <c r="J22" s="96"/>
      <c r="K22" s="96"/>
      <c r="L22" s="1"/>
      <c r="M22" s="75"/>
    </row>
    <row r="23" spans="2:13">
      <c r="G23" s="2">
        <f>F21+F22</f>
        <v>59.638938053097348</v>
      </c>
    </row>
    <row r="25" spans="2:13">
      <c r="B25" s="95">
        <v>13</v>
      </c>
      <c r="C25" s="89" t="s">
        <v>33</v>
      </c>
      <c r="D25" s="89" t="s">
        <v>34</v>
      </c>
      <c r="E25" s="89">
        <v>27.7</v>
      </c>
      <c r="F25" s="88">
        <f>E25*134/113</f>
        <v>32.84778761061947</v>
      </c>
      <c r="I25" s="95">
        <v>13</v>
      </c>
      <c r="J25" s="89"/>
      <c r="K25" s="89"/>
      <c r="L25" s="89"/>
      <c r="M25" s="88"/>
    </row>
    <row r="26" spans="2:13">
      <c r="B26" s="95">
        <v>13</v>
      </c>
      <c r="C26" s="90" t="s">
        <v>22</v>
      </c>
      <c r="D26" s="90" t="s">
        <v>23</v>
      </c>
      <c r="E26" s="89">
        <v>27</v>
      </c>
      <c r="F26" s="88">
        <f>E26*134/113</f>
        <v>32.017699115044245</v>
      </c>
      <c r="I26" s="95">
        <v>13</v>
      </c>
      <c r="J26" s="90"/>
      <c r="K26" s="90"/>
      <c r="L26" s="89"/>
      <c r="M26" s="88"/>
    </row>
    <row r="27" spans="2:13" ht="13.5" thickBot="1">
      <c r="B27" s="95"/>
      <c r="G27" s="2">
        <f>F25+F26</f>
        <v>64.865486725663715</v>
      </c>
      <c r="I27" s="95"/>
    </row>
    <row r="28" spans="2:13">
      <c r="B28" s="95">
        <v>4</v>
      </c>
      <c r="C28" s="101" t="s">
        <v>20</v>
      </c>
      <c r="D28" s="102" t="s">
        <v>21</v>
      </c>
      <c r="E28" s="102">
        <v>12.6</v>
      </c>
      <c r="F28" s="152">
        <v>16</v>
      </c>
      <c r="I28" s="95">
        <v>4</v>
      </c>
      <c r="J28" s="101" t="s">
        <v>20</v>
      </c>
      <c r="K28" s="102" t="s">
        <v>21</v>
      </c>
      <c r="L28" s="102">
        <v>12.6</v>
      </c>
      <c r="M28" s="152">
        <v>16</v>
      </c>
    </row>
    <row r="29" spans="2:13" ht="13.5" thickBot="1">
      <c r="B29" s="95">
        <v>4</v>
      </c>
      <c r="C29" s="77" t="s">
        <v>781</v>
      </c>
      <c r="D29" s="78" t="s">
        <v>782</v>
      </c>
      <c r="E29" s="78">
        <v>10.3</v>
      </c>
      <c r="F29" s="153">
        <v>13</v>
      </c>
      <c r="I29" s="95">
        <v>4</v>
      </c>
      <c r="J29" s="77" t="s">
        <v>781</v>
      </c>
      <c r="K29" s="78" t="s">
        <v>782</v>
      </c>
      <c r="L29" s="78">
        <v>10.3</v>
      </c>
      <c r="M29" s="153">
        <v>13</v>
      </c>
    </row>
    <row r="30" spans="2:13">
      <c r="G30" s="2">
        <f>F28+F29</f>
        <v>29</v>
      </c>
    </row>
    <row r="31" spans="2:13" ht="13.5" thickBot="1"/>
    <row r="32" spans="2:13">
      <c r="B32" s="95">
        <v>6</v>
      </c>
      <c r="C32" s="89" t="s">
        <v>531</v>
      </c>
      <c r="D32" s="89" t="s">
        <v>7</v>
      </c>
      <c r="E32" s="89">
        <v>12.9</v>
      </c>
      <c r="F32" s="88">
        <f>E32*144/113</f>
        <v>16.438938053097345</v>
      </c>
      <c r="I32" s="95">
        <v>6</v>
      </c>
      <c r="J32" s="281" t="s">
        <v>531</v>
      </c>
      <c r="K32" s="282" t="s">
        <v>7</v>
      </c>
      <c r="L32" s="282">
        <v>12.9</v>
      </c>
      <c r="M32" s="283">
        <f>L32*144/113</f>
        <v>16.438938053097345</v>
      </c>
    </row>
    <row r="33" spans="2:13" ht="13.5" thickBot="1">
      <c r="B33" s="95">
        <v>6</v>
      </c>
      <c r="C33" s="89" t="s">
        <v>679</v>
      </c>
      <c r="D33" s="89" t="s">
        <v>852</v>
      </c>
      <c r="E33" s="89">
        <v>12.9</v>
      </c>
      <c r="F33" s="88">
        <f>E33*144/113</f>
        <v>16.438938053097345</v>
      </c>
      <c r="I33" s="95">
        <v>6</v>
      </c>
      <c r="J33" s="284" t="s">
        <v>679</v>
      </c>
      <c r="K33" s="285" t="s">
        <v>852</v>
      </c>
      <c r="L33" s="285">
        <v>12.9</v>
      </c>
      <c r="M33" s="286">
        <f>L33*144/113</f>
        <v>16.438938053097345</v>
      </c>
    </row>
    <row r="34" spans="2:13">
      <c r="B34" s="95"/>
      <c r="G34" s="2">
        <f>F32+F33</f>
        <v>32.877876106194691</v>
      </c>
      <c r="I34" s="95"/>
    </row>
    <row r="35" spans="2:13">
      <c r="B35" s="95">
        <v>11</v>
      </c>
      <c r="C35" s="139" t="s">
        <v>901</v>
      </c>
      <c r="D35" s="138" t="s">
        <v>636</v>
      </c>
      <c r="E35" s="110">
        <v>24</v>
      </c>
      <c r="F35" s="144">
        <v>30</v>
      </c>
      <c r="I35" s="95">
        <v>11</v>
      </c>
      <c r="J35" s="139"/>
      <c r="K35" s="138"/>
      <c r="L35" s="110"/>
      <c r="M35" s="144"/>
    </row>
    <row r="36" spans="2:13">
      <c r="B36" s="95">
        <v>11</v>
      </c>
      <c r="C36" s="139" t="s">
        <v>278</v>
      </c>
      <c r="D36" s="138" t="s">
        <v>902</v>
      </c>
      <c r="E36" s="110">
        <v>21.9</v>
      </c>
      <c r="F36" s="144">
        <v>26</v>
      </c>
      <c r="I36" s="95">
        <v>11</v>
      </c>
      <c r="J36" s="139"/>
      <c r="K36" s="138"/>
      <c r="L36" s="110"/>
      <c r="M36" s="144"/>
    </row>
    <row r="37" spans="2:13">
      <c r="G37" s="2">
        <f>F35+F36</f>
        <v>56</v>
      </c>
    </row>
    <row r="38" spans="2:13" ht="13.5" thickBot="1"/>
    <row r="39" spans="2:13">
      <c r="B39" s="95">
        <v>3</v>
      </c>
      <c r="C39" s="117" t="s">
        <v>885</v>
      </c>
      <c r="D39" s="107" t="s">
        <v>527</v>
      </c>
      <c r="E39" s="107">
        <v>-1</v>
      </c>
      <c r="F39" s="152">
        <v>-2</v>
      </c>
      <c r="I39" s="95">
        <v>3</v>
      </c>
      <c r="J39" s="117" t="s">
        <v>885</v>
      </c>
      <c r="K39" s="107" t="s">
        <v>527</v>
      </c>
      <c r="L39" s="107">
        <v>-1</v>
      </c>
      <c r="M39" s="152">
        <v>-2</v>
      </c>
    </row>
    <row r="40" spans="2:13" ht="13.5" thickBot="1">
      <c r="B40" s="95">
        <v>3</v>
      </c>
      <c r="C40" s="83" t="s">
        <v>526</v>
      </c>
      <c r="D40" s="128" t="s">
        <v>527</v>
      </c>
      <c r="E40" s="128">
        <v>23</v>
      </c>
      <c r="F40" s="153">
        <v>29</v>
      </c>
      <c r="I40" s="95">
        <v>3</v>
      </c>
      <c r="J40" s="83" t="s">
        <v>526</v>
      </c>
      <c r="K40" s="187" t="s">
        <v>527</v>
      </c>
      <c r="L40" s="187">
        <v>23</v>
      </c>
      <c r="M40" s="153">
        <v>29</v>
      </c>
    </row>
    <row r="41" spans="2:13">
      <c r="B41" s="95"/>
      <c r="G41" s="2">
        <f>F39+F40</f>
        <v>27</v>
      </c>
      <c r="I41" s="95"/>
    </row>
    <row r="42" spans="2:13">
      <c r="B42" s="95">
        <v>14</v>
      </c>
      <c r="C42" s="89" t="s">
        <v>13</v>
      </c>
      <c r="D42" s="89" t="s">
        <v>14</v>
      </c>
      <c r="E42" s="89">
        <v>27.6</v>
      </c>
      <c r="F42" s="88">
        <f>E42*144/113</f>
        <v>35.171681415929207</v>
      </c>
      <c r="I42" s="95">
        <v>14</v>
      </c>
      <c r="J42" s="89"/>
      <c r="K42" s="89"/>
      <c r="L42" s="89"/>
      <c r="M42" s="88"/>
    </row>
    <row r="43" spans="2:13">
      <c r="B43" s="95">
        <v>14</v>
      </c>
      <c r="C43" s="90" t="s">
        <v>500</v>
      </c>
      <c r="D43" s="90" t="s">
        <v>734</v>
      </c>
      <c r="E43" s="89">
        <v>25.8</v>
      </c>
      <c r="F43" s="88">
        <f>E43*144/113</f>
        <v>32.877876106194691</v>
      </c>
      <c r="I43" s="95">
        <v>14</v>
      </c>
      <c r="J43" s="90"/>
      <c r="K43" s="90"/>
      <c r="L43" s="89"/>
      <c r="M43" s="88"/>
    </row>
    <row r="44" spans="2:13">
      <c r="G44" s="2">
        <f>F42+F43</f>
        <v>68.049557522123905</v>
      </c>
    </row>
    <row r="46" spans="2:13">
      <c r="B46" s="95">
        <v>7</v>
      </c>
      <c r="C46" s="89" t="s">
        <v>679</v>
      </c>
      <c r="D46" s="89" t="s">
        <v>866</v>
      </c>
      <c r="E46" s="89">
        <v>15</v>
      </c>
      <c r="F46" s="88">
        <f>E46*144/113</f>
        <v>19.115044247787612</v>
      </c>
      <c r="I46" s="95">
        <v>7</v>
      </c>
      <c r="J46" s="89" t="s">
        <v>5</v>
      </c>
      <c r="K46" s="89" t="s">
        <v>4</v>
      </c>
      <c r="L46" s="89">
        <v>14</v>
      </c>
      <c r="M46" s="88">
        <f>L46*144/113</f>
        <v>17.840707964601769</v>
      </c>
    </row>
    <row r="47" spans="2:13">
      <c r="B47" s="95">
        <v>7</v>
      </c>
      <c r="C47" s="89" t="s">
        <v>624</v>
      </c>
      <c r="D47" s="89" t="s">
        <v>867</v>
      </c>
      <c r="E47" s="89">
        <v>19.600000000000001</v>
      </c>
      <c r="F47" s="88">
        <v>25</v>
      </c>
      <c r="I47" s="95">
        <v>7</v>
      </c>
      <c r="J47" s="89" t="s">
        <v>3</v>
      </c>
      <c r="K47" s="89" t="s">
        <v>4</v>
      </c>
      <c r="L47" s="89">
        <v>15.8</v>
      </c>
      <c r="M47" s="88">
        <v>18</v>
      </c>
    </row>
    <row r="48" spans="2:13">
      <c r="B48" s="95"/>
      <c r="G48" s="2">
        <f>F46+F47</f>
        <v>44.115044247787608</v>
      </c>
      <c r="I48" s="95"/>
    </row>
    <row r="49" spans="2:13">
      <c r="B49" s="95">
        <v>10</v>
      </c>
      <c r="C49" s="89" t="s">
        <v>732</v>
      </c>
      <c r="D49" s="89" t="s">
        <v>67</v>
      </c>
      <c r="E49" s="89">
        <v>21</v>
      </c>
      <c r="F49" s="88">
        <v>26</v>
      </c>
      <c r="I49" s="95">
        <v>10</v>
      </c>
      <c r="J49" s="89"/>
      <c r="K49" s="89"/>
      <c r="L49" s="89"/>
      <c r="M49" s="88"/>
    </row>
    <row r="50" spans="2:13">
      <c r="B50" s="95">
        <v>10</v>
      </c>
      <c r="C50" s="89" t="s">
        <v>68</v>
      </c>
      <c r="D50" s="89" t="s">
        <v>67</v>
      </c>
      <c r="E50" s="89">
        <v>21.7</v>
      </c>
      <c r="F50" s="88">
        <f>E50*134/113</f>
        <v>25.732743362831854</v>
      </c>
      <c r="I50" s="95">
        <v>10</v>
      </c>
      <c r="J50" s="89"/>
      <c r="K50" s="89"/>
      <c r="L50" s="89"/>
      <c r="M50" s="88"/>
    </row>
    <row r="51" spans="2:13">
      <c r="G51" s="2">
        <f>F49+F50</f>
        <v>51.732743362831854</v>
      </c>
    </row>
    <row r="53" spans="2:13">
      <c r="B53" s="95">
        <v>15</v>
      </c>
      <c r="C53" s="89" t="s">
        <v>26</v>
      </c>
      <c r="D53" s="89" t="s">
        <v>37</v>
      </c>
      <c r="E53" s="89">
        <v>11.7</v>
      </c>
      <c r="F53" s="88">
        <f>E53*144/113</f>
        <v>14.909734513274335</v>
      </c>
      <c r="I53" s="95">
        <v>15</v>
      </c>
      <c r="J53" s="89"/>
      <c r="K53" s="89"/>
      <c r="L53" s="89"/>
      <c r="M53" s="88"/>
    </row>
    <row r="54" spans="2:13">
      <c r="B54" s="95">
        <v>15</v>
      </c>
      <c r="C54" s="89" t="s">
        <v>581</v>
      </c>
      <c r="D54" s="89" t="s">
        <v>853</v>
      </c>
      <c r="E54" s="89">
        <v>20.7</v>
      </c>
      <c r="F54" s="88">
        <f>E54*144/113</f>
        <v>26.3787610619469</v>
      </c>
      <c r="I54" s="95">
        <v>15</v>
      </c>
      <c r="J54" s="89"/>
      <c r="K54" s="89"/>
      <c r="L54" s="89"/>
      <c r="M54" s="88"/>
    </row>
    <row r="55" spans="2:13" ht="13.5" thickBot="1">
      <c r="B55" s="95"/>
      <c r="G55" s="2">
        <f>F53+F54</f>
        <v>41.288495575221233</v>
      </c>
      <c r="I55" s="95"/>
    </row>
    <row r="56" spans="2:13">
      <c r="B56" s="95">
        <v>2</v>
      </c>
      <c r="C56" s="101" t="s">
        <v>17</v>
      </c>
      <c r="D56" s="102" t="s">
        <v>18</v>
      </c>
      <c r="E56" s="102">
        <v>9.6</v>
      </c>
      <c r="F56" s="152">
        <v>12</v>
      </c>
      <c r="I56" s="95">
        <v>2</v>
      </c>
      <c r="J56" s="101" t="s">
        <v>17</v>
      </c>
      <c r="K56" s="102" t="s">
        <v>18</v>
      </c>
      <c r="L56" s="102">
        <v>9.6</v>
      </c>
      <c r="M56" s="152">
        <v>12</v>
      </c>
    </row>
    <row r="57" spans="2:13" ht="13.5" thickBot="1">
      <c r="B57" s="95">
        <v>2</v>
      </c>
      <c r="C57" s="77" t="s">
        <v>15</v>
      </c>
      <c r="D57" s="78" t="s">
        <v>16</v>
      </c>
      <c r="E57" s="78">
        <v>11.2</v>
      </c>
      <c r="F57" s="153">
        <v>14</v>
      </c>
      <c r="I57" s="95">
        <v>2</v>
      </c>
      <c r="J57" s="77" t="s">
        <v>15</v>
      </c>
      <c r="K57" s="78" t="s">
        <v>16</v>
      </c>
      <c r="L57" s="78">
        <v>11.2</v>
      </c>
      <c r="M57" s="153">
        <v>14</v>
      </c>
    </row>
    <row r="58" spans="2:13">
      <c r="G58" s="2">
        <f>F56+F57</f>
        <v>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83E8-6626-493F-8B76-B16D7A5FED36}">
  <dimension ref="C2:N30"/>
  <sheetViews>
    <sheetView workbookViewId="0">
      <selection activeCell="L8" sqref="L8"/>
    </sheetView>
  </sheetViews>
  <sheetFormatPr baseColWidth="10" defaultRowHeight="12.75"/>
  <sheetData>
    <row r="2" spans="3:14">
      <c r="C2" s="136" t="s">
        <v>908</v>
      </c>
      <c r="J2" t="s">
        <v>924</v>
      </c>
    </row>
    <row r="4" spans="3:14">
      <c r="C4" s="95">
        <v>1</v>
      </c>
      <c r="D4" s="226" t="s">
        <v>26</v>
      </c>
      <c r="E4" s="226" t="s">
        <v>27</v>
      </c>
      <c r="F4" s="226">
        <v>21</v>
      </c>
      <c r="G4" s="227">
        <v>26</v>
      </c>
      <c r="J4" s="95">
        <v>1</v>
      </c>
      <c r="K4" s="89" t="s">
        <v>26</v>
      </c>
      <c r="L4" s="89" t="s">
        <v>37</v>
      </c>
      <c r="M4" s="89">
        <v>11.7</v>
      </c>
      <c r="N4" s="88">
        <f>M4*144/113</f>
        <v>14.909734513274335</v>
      </c>
    </row>
    <row r="5" spans="3:14">
      <c r="C5" s="95">
        <v>1</v>
      </c>
      <c r="D5" s="226" t="s">
        <v>24</v>
      </c>
      <c r="E5" s="226" t="s">
        <v>25</v>
      </c>
      <c r="F5" s="226">
        <v>22.7</v>
      </c>
      <c r="G5" s="227">
        <f>F5*144/113</f>
        <v>28.927433628318582</v>
      </c>
      <c r="J5" s="95">
        <v>1</v>
      </c>
      <c r="K5" s="89" t="s">
        <v>581</v>
      </c>
      <c r="L5" s="89" t="s">
        <v>853</v>
      </c>
      <c r="M5" s="89">
        <v>20.7</v>
      </c>
      <c r="N5" s="88">
        <f>M5*144/113</f>
        <v>26.3787610619469</v>
      </c>
    </row>
    <row r="6" spans="3:14">
      <c r="C6" s="95"/>
      <c r="H6" s="2">
        <f>G4+G5</f>
        <v>54.927433628318582</v>
      </c>
      <c r="J6" s="95"/>
    </row>
    <row r="7" spans="3:14">
      <c r="C7" s="95">
        <v>8</v>
      </c>
      <c r="D7" s="89" t="s">
        <v>622</v>
      </c>
      <c r="E7" s="89" t="s">
        <v>666</v>
      </c>
      <c r="F7" s="89">
        <v>33.9</v>
      </c>
      <c r="G7" s="88">
        <f>F7*144/113</f>
        <v>43.199999999999996</v>
      </c>
      <c r="J7" s="95">
        <v>8</v>
      </c>
    </row>
    <row r="8" spans="3:14">
      <c r="C8" s="95">
        <v>8</v>
      </c>
      <c r="D8" s="89" t="s">
        <v>869</v>
      </c>
      <c r="E8" s="89" t="s">
        <v>870</v>
      </c>
      <c r="F8" s="89">
        <v>31.3</v>
      </c>
      <c r="G8" s="88">
        <f>F8*134/113</f>
        <v>37.116814159292034</v>
      </c>
      <c r="J8" s="95">
        <v>8</v>
      </c>
    </row>
    <row r="9" spans="3:14">
      <c r="C9" s="60"/>
      <c r="H9" s="2">
        <f>G7+G8</f>
        <v>80.316814159292022</v>
      </c>
      <c r="J9" s="60"/>
    </row>
    <row r="11" spans="3:14">
      <c r="C11" s="95">
        <v>4</v>
      </c>
      <c r="D11" s="226" t="s">
        <v>188</v>
      </c>
      <c r="E11" s="226" t="s">
        <v>191</v>
      </c>
      <c r="F11" s="226">
        <v>24.8</v>
      </c>
      <c r="G11" s="227">
        <f>F11*134/113</f>
        <v>29.408849557522128</v>
      </c>
      <c r="J11" s="95">
        <v>4</v>
      </c>
    </row>
    <row r="12" spans="3:14">
      <c r="C12" s="95">
        <v>4</v>
      </c>
      <c r="D12" s="226" t="s">
        <v>879</v>
      </c>
      <c r="E12" s="226" t="s">
        <v>880</v>
      </c>
      <c r="F12" s="226">
        <v>25.3</v>
      </c>
      <c r="G12" s="227">
        <v>32</v>
      </c>
      <c r="J12" s="95">
        <v>4</v>
      </c>
    </row>
    <row r="13" spans="3:14">
      <c r="C13" s="95"/>
      <c r="H13" s="2">
        <f>G11+G12</f>
        <v>61.408849557522132</v>
      </c>
      <c r="J13" s="95"/>
    </row>
    <row r="14" spans="3:14">
      <c r="C14" s="95">
        <v>5</v>
      </c>
      <c r="D14" s="226" t="s">
        <v>2</v>
      </c>
      <c r="E14" s="226" t="s">
        <v>242</v>
      </c>
      <c r="F14" s="226">
        <v>33.1</v>
      </c>
      <c r="G14" s="227">
        <f>F14*134/113</f>
        <v>39.251327433628326</v>
      </c>
      <c r="J14" s="95">
        <v>5</v>
      </c>
    </row>
    <row r="15" spans="3:14">
      <c r="C15" s="95">
        <v>5</v>
      </c>
      <c r="D15" s="226" t="s">
        <v>846</v>
      </c>
      <c r="E15" s="226" t="s">
        <v>242</v>
      </c>
      <c r="F15" s="226">
        <v>26.5</v>
      </c>
      <c r="G15" s="227">
        <v>33</v>
      </c>
      <c r="J15" s="95">
        <v>5</v>
      </c>
    </row>
    <row r="16" spans="3:14">
      <c r="H16" s="2">
        <f>G14+G15</f>
        <v>72.251327433628319</v>
      </c>
    </row>
    <row r="18" spans="3:10">
      <c r="C18" s="95">
        <v>3</v>
      </c>
      <c r="D18" s="226" t="s">
        <v>237</v>
      </c>
      <c r="E18" s="226" t="s">
        <v>236</v>
      </c>
      <c r="F18" s="226">
        <v>20.8</v>
      </c>
      <c r="G18" s="227">
        <v>24</v>
      </c>
      <c r="J18" s="95">
        <v>3</v>
      </c>
    </row>
    <row r="19" spans="3:10">
      <c r="C19" s="95">
        <v>3</v>
      </c>
      <c r="D19" s="226" t="s">
        <v>314</v>
      </c>
      <c r="E19" s="226" t="s">
        <v>313</v>
      </c>
      <c r="F19" s="226">
        <v>31.3</v>
      </c>
      <c r="G19" s="227">
        <f>F19*134/113</f>
        <v>37.116814159292034</v>
      </c>
      <c r="J19" s="95">
        <v>3</v>
      </c>
    </row>
    <row r="20" spans="3:10">
      <c r="C20" s="95"/>
      <c r="H20" s="2">
        <f>G18+G19</f>
        <v>61.116814159292034</v>
      </c>
      <c r="J20" s="95"/>
    </row>
    <row r="21" spans="3:10">
      <c r="C21" s="95">
        <v>6</v>
      </c>
      <c r="D21" s="139" t="s">
        <v>865</v>
      </c>
      <c r="E21" s="138" t="s">
        <v>501</v>
      </c>
      <c r="F21" s="110">
        <v>14.7</v>
      </c>
      <c r="G21" s="144">
        <v>18</v>
      </c>
      <c r="J21" s="95">
        <v>6</v>
      </c>
    </row>
    <row r="22" spans="3:10">
      <c r="C22" s="95">
        <v>6</v>
      </c>
      <c r="D22" s="139" t="s">
        <v>903</v>
      </c>
      <c r="E22" s="138" t="s">
        <v>900</v>
      </c>
      <c r="F22" s="110">
        <v>36</v>
      </c>
      <c r="G22" s="144">
        <v>43</v>
      </c>
      <c r="J22" s="95">
        <v>6</v>
      </c>
    </row>
    <row r="23" spans="3:10">
      <c r="H23" s="2">
        <f>G21+G22</f>
        <v>61</v>
      </c>
    </row>
    <row r="25" spans="3:10">
      <c r="C25" s="95">
        <v>2</v>
      </c>
      <c r="D25" s="226" t="s">
        <v>0</v>
      </c>
      <c r="E25" s="226" t="s">
        <v>1</v>
      </c>
      <c r="F25" s="226">
        <v>20.6</v>
      </c>
      <c r="G25" s="227">
        <f>F25*144/113</f>
        <v>26.251327433628319</v>
      </c>
      <c r="J25" s="95">
        <v>2</v>
      </c>
    </row>
    <row r="26" spans="3:10">
      <c r="C26" s="95">
        <v>2</v>
      </c>
      <c r="D26" s="226" t="s">
        <v>2</v>
      </c>
      <c r="E26" s="226" t="s">
        <v>1</v>
      </c>
      <c r="F26" s="226">
        <v>24.6</v>
      </c>
      <c r="G26" s="227">
        <f>F26*134/113</f>
        <v>29.171681415929203</v>
      </c>
      <c r="J26" s="95">
        <v>2</v>
      </c>
    </row>
    <row r="27" spans="3:10">
      <c r="C27" s="95"/>
      <c r="H27" s="2">
        <f>G25+G26</f>
        <v>55.423008849557519</v>
      </c>
      <c r="J27" s="95"/>
    </row>
    <row r="28" spans="3:10">
      <c r="C28" s="95">
        <v>7</v>
      </c>
      <c r="D28" s="89" t="s">
        <v>868</v>
      </c>
      <c r="E28" s="89" t="s">
        <v>257</v>
      </c>
      <c r="F28" s="89">
        <v>31.1</v>
      </c>
      <c r="G28" s="88">
        <v>39</v>
      </c>
      <c r="J28" s="95">
        <v>7</v>
      </c>
    </row>
    <row r="29" spans="3:10">
      <c r="C29" s="95">
        <v>7</v>
      </c>
      <c r="D29" s="89" t="s">
        <v>128</v>
      </c>
      <c r="E29" s="89" t="s">
        <v>397</v>
      </c>
      <c r="F29" s="89">
        <v>28.8</v>
      </c>
      <c r="G29" s="88">
        <f>F29*134/113</f>
        <v>34.15221238938053</v>
      </c>
      <c r="J29" s="95">
        <v>7</v>
      </c>
    </row>
    <row r="30" spans="3:10">
      <c r="H30" s="2">
        <f>G28+G29</f>
        <v>73.152212389380537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D9DB3-59CF-4E36-8CA7-9EBFF4FDDEBF}">
  <sheetPr>
    <pageSetUpPr fitToPage="1"/>
  </sheetPr>
  <dimension ref="C1:Z23"/>
  <sheetViews>
    <sheetView topLeftCell="A2" workbookViewId="0">
      <selection activeCell="C2" sqref="C2:Z18"/>
    </sheetView>
  </sheetViews>
  <sheetFormatPr baseColWidth="10" defaultRowHeight="25.5" customHeight="1"/>
  <cols>
    <col min="1" max="1" width="11.42578125" style="195"/>
    <col min="2" max="2" width="11.7109375" style="195" customWidth="1"/>
    <col min="3" max="3" width="9.28515625" style="195" customWidth="1"/>
    <col min="4" max="4" width="8.5703125" style="195" customWidth="1"/>
    <col min="5" max="5" width="12.5703125" style="195" customWidth="1"/>
    <col min="6" max="14" width="6.28515625" style="196" customWidth="1"/>
    <col min="15" max="15" width="6.42578125" style="196" customWidth="1"/>
    <col min="16" max="23" width="6.28515625" style="196" customWidth="1"/>
    <col min="24" max="24" width="7.85546875" style="196" customWidth="1"/>
    <col min="25" max="25" width="6.42578125" style="196" customWidth="1"/>
    <col min="26" max="26" width="8.28515625" style="195" customWidth="1"/>
    <col min="27" max="16384" width="11.42578125" style="195"/>
  </cols>
  <sheetData>
    <row r="1" spans="3:26" ht="25.5" customHeight="1" thickBot="1"/>
    <row r="2" spans="3:26" ht="25.5" customHeight="1" thickBot="1">
      <c r="C2" s="326" t="s">
        <v>854</v>
      </c>
      <c r="D2" s="327"/>
      <c r="E2" s="327"/>
      <c r="F2" s="327"/>
      <c r="G2" s="327"/>
      <c r="H2" s="327"/>
      <c r="I2" s="327"/>
      <c r="J2" s="188" t="s">
        <v>920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97"/>
    </row>
    <row r="3" spans="3:26" ht="25.5" customHeight="1">
      <c r="C3" s="328" t="s">
        <v>855</v>
      </c>
      <c r="D3" s="328"/>
      <c r="E3" s="328"/>
      <c r="F3" s="189">
        <v>1</v>
      </c>
      <c r="G3" s="189">
        <f>F3+1</f>
        <v>2</v>
      </c>
      <c r="H3" s="189">
        <f t="shared" ref="H3:X3" si="0">G3+1</f>
        <v>3</v>
      </c>
      <c r="I3" s="189">
        <f t="shared" si="0"/>
        <v>4</v>
      </c>
      <c r="J3" s="189">
        <f t="shared" si="0"/>
        <v>5</v>
      </c>
      <c r="K3" s="189">
        <f t="shared" si="0"/>
        <v>6</v>
      </c>
      <c r="L3" s="189">
        <f t="shared" si="0"/>
        <v>7</v>
      </c>
      <c r="M3" s="189">
        <f t="shared" si="0"/>
        <v>8</v>
      </c>
      <c r="N3" s="189">
        <f t="shared" si="0"/>
        <v>9</v>
      </c>
      <c r="O3" s="189" t="s">
        <v>856</v>
      </c>
      <c r="P3" s="189">
        <f>N3+1</f>
        <v>10</v>
      </c>
      <c r="Q3" s="189">
        <f t="shared" si="0"/>
        <v>11</v>
      </c>
      <c r="R3" s="189">
        <f t="shared" si="0"/>
        <v>12</v>
      </c>
      <c r="S3" s="189">
        <f t="shared" si="0"/>
        <v>13</v>
      </c>
      <c r="T3" s="189">
        <f t="shared" si="0"/>
        <v>14</v>
      </c>
      <c r="U3" s="189">
        <f t="shared" si="0"/>
        <v>15</v>
      </c>
      <c r="V3" s="189">
        <f t="shared" si="0"/>
        <v>16</v>
      </c>
      <c r="W3" s="189">
        <f t="shared" si="0"/>
        <v>17</v>
      </c>
      <c r="X3" s="189">
        <f t="shared" si="0"/>
        <v>18</v>
      </c>
      <c r="Y3" s="189" t="s">
        <v>857</v>
      </c>
      <c r="Z3" s="198" t="s">
        <v>858</v>
      </c>
    </row>
    <row r="4" spans="3:26" ht="25.5" customHeight="1">
      <c r="C4" s="329" t="s">
        <v>859</v>
      </c>
      <c r="D4" s="330"/>
      <c r="E4" s="331"/>
      <c r="F4" s="190">
        <v>4</v>
      </c>
      <c r="G4" s="190">
        <v>3</v>
      </c>
      <c r="H4" s="190">
        <v>4</v>
      </c>
      <c r="I4" s="190">
        <v>5</v>
      </c>
      <c r="J4" s="190">
        <v>3</v>
      </c>
      <c r="K4" s="190">
        <v>4</v>
      </c>
      <c r="L4" s="190">
        <v>4</v>
      </c>
      <c r="M4" s="190">
        <v>4</v>
      </c>
      <c r="N4" s="190">
        <v>5</v>
      </c>
      <c r="O4" s="190">
        <v>36</v>
      </c>
      <c r="P4" s="190">
        <v>4</v>
      </c>
      <c r="Q4" s="190">
        <v>3</v>
      </c>
      <c r="R4" s="190">
        <v>4</v>
      </c>
      <c r="S4" s="190">
        <v>3</v>
      </c>
      <c r="T4" s="190">
        <v>5</v>
      </c>
      <c r="U4" s="190">
        <v>4</v>
      </c>
      <c r="V4" s="190">
        <v>4</v>
      </c>
      <c r="W4" s="190">
        <v>4</v>
      </c>
      <c r="X4" s="190">
        <v>5</v>
      </c>
      <c r="Y4" s="190">
        <v>36</v>
      </c>
      <c r="Z4" s="199">
        <v>72</v>
      </c>
    </row>
    <row r="5" spans="3:26" ht="25.5" customHeight="1" thickBot="1">
      <c r="C5" s="332" t="s">
        <v>919</v>
      </c>
      <c r="D5" s="332"/>
      <c r="E5" s="332"/>
      <c r="F5" s="10">
        <v>7</v>
      </c>
      <c r="G5" s="10">
        <v>13</v>
      </c>
      <c r="H5" s="10">
        <v>3</v>
      </c>
      <c r="I5" s="10">
        <v>9</v>
      </c>
      <c r="J5" s="10">
        <v>11</v>
      </c>
      <c r="K5" s="10">
        <v>15</v>
      </c>
      <c r="L5" s="10">
        <v>5</v>
      </c>
      <c r="M5" s="10">
        <v>1</v>
      </c>
      <c r="N5" s="10">
        <v>17</v>
      </c>
      <c r="O5" s="10"/>
      <c r="P5" s="10">
        <v>12</v>
      </c>
      <c r="Q5" s="10">
        <v>4</v>
      </c>
      <c r="R5" s="10">
        <v>8</v>
      </c>
      <c r="S5" s="10">
        <v>10</v>
      </c>
      <c r="T5" s="10">
        <v>18</v>
      </c>
      <c r="U5" s="10">
        <v>2</v>
      </c>
      <c r="V5" s="10">
        <v>16</v>
      </c>
      <c r="W5" s="10">
        <v>6</v>
      </c>
      <c r="X5" s="10">
        <v>14</v>
      </c>
      <c r="Y5" s="10"/>
      <c r="Z5" s="200"/>
    </row>
    <row r="6" spans="3:26" ht="18.75" customHeight="1" thickBot="1">
      <c r="C6" s="315" t="s">
        <v>860</v>
      </c>
      <c r="D6" s="316"/>
      <c r="E6" s="317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7"/>
      <c r="Z6" s="201"/>
    </row>
    <row r="7" spans="3:26" ht="17.25" customHeight="1">
      <c r="C7" s="311" t="s">
        <v>954</v>
      </c>
      <c r="D7" s="312"/>
      <c r="E7" s="194" t="s">
        <v>958</v>
      </c>
      <c r="F7" s="185" t="s">
        <v>864</v>
      </c>
      <c r="G7" s="185"/>
      <c r="H7" s="185" t="s">
        <v>864</v>
      </c>
      <c r="I7" s="185" t="s">
        <v>864</v>
      </c>
      <c r="J7" s="185" t="s">
        <v>864</v>
      </c>
      <c r="K7" s="185"/>
      <c r="L7" s="185" t="s">
        <v>864</v>
      </c>
      <c r="M7" s="185" t="s">
        <v>864</v>
      </c>
      <c r="N7" s="185"/>
      <c r="O7" s="185"/>
      <c r="P7" s="185"/>
      <c r="Q7" s="185" t="s">
        <v>864</v>
      </c>
      <c r="R7" s="185" t="s">
        <v>864</v>
      </c>
      <c r="S7" s="185" t="s">
        <v>864</v>
      </c>
      <c r="T7" s="185"/>
      <c r="U7" s="185" t="s">
        <v>864</v>
      </c>
      <c r="V7" s="185"/>
      <c r="W7" s="185" t="s">
        <v>864</v>
      </c>
      <c r="X7" s="185"/>
      <c r="Y7" s="186"/>
      <c r="Z7" s="202"/>
    </row>
    <row r="8" spans="3:26" ht="25.5" customHeight="1" thickBot="1">
      <c r="C8" s="313"/>
      <c r="D8" s="314"/>
      <c r="E8" s="203" t="s">
        <v>922</v>
      </c>
      <c r="F8" s="218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206"/>
      <c r="Y8" s="207"/>
      <c r="Z8" s="204"/>
    </row>
    <row r="9" spans="3:26" ht="16.5" customHeight="1">
      <c r="C9" s="311" t="s">
        <v>955</v>
      </c>
      <c r="D9" s="312"/>
      <c r="E9" s="194" t="s">
        <v>959</v>
      </c>
      <c r="F9" s="287" t="s">
        <v>864</v>
      </c>
      <c r="G9" s="222"/>
      <c r="H9" s="288" t="s">
        <v>864</v>
      </c>
      <c r="I9" s="288" t="s">
        <v>864</v>
      </c>
      <c r="J9" s="288" t="s">
        <v>864</v>
      </c>
      <c r="K9" s="222"/>
      <c r="L9" s="288" t="s">
        <v>864</v>
      </c>
      <c r="M9" s="288" t="s">
        <v>864</v>
      </c>
      <c r="N9" s="222"/>
      <c r="O9" s="222"/>
      <c r="P9" s="222"/>
      <c r="Q9" s="288" t="s">
        <v>864</v>
      </c>
      <c r="R9" s="288" t="s">
        <v>864</v>
      </c>
      <c r="S9" s="288" t="s">
        <v>864</v>
      </c>
      <c r="T9" s="222"/>
      <c r="U9" s="288" t="s">
        <v>864</v>
      </c>
      <c r="V9" s="222"/>
      <c r="W9" s="288" t="s">
        <v>864</v>
      </c>
      <c r="X9" s="223"/>
      <c r="Y9" s="224"/>
      <c r="Z9" s="205"/>
    </row>
    <row r="10" spans="3:26" ht="25.5" customHeight="1" thickBot="1">
      <c r="C10" s="313"/>
      <c r="D10" s="314"/>
      <c r="E10" s="203" t="s">
        <v>922</v>
      </c>
      <c r="F10" s="218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206"/>
      <c r="Y10" s="207"/>
      <c r="Z10" s="204"/>
    </row>
    <row r="11" spans="3:26" ht="25.5" customHeight="1" thickBot="1">
      <c r="C11" s="323" t="s">
        <v>861</v>
      </c>
      <c r="D11" s="324"/>
      <c r="E11" s="325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20"/>
      <c r="Y11" s="221"/>
      <c r="Z11" s="208"/>
    </row>
    <row r="12" spans="3:26" ht="17.25" customHeight="1" thickBot="1">
      <c r="C12" s="315" t="s">
        <v>862</v>
      </c>
      <c r="D12" s="316"/>
      <c r="E12" s="32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209"/>
      <c r="Z12" s="210"/>
    </row>
    <row r="13" spans="3:26" ht="15.75" customHeight="1">
      <c r="C13" s="311" t="s">
        <v>956</v>
      </c>
      <c r="D13" s="318"/>
      <c r="E13" s="184" t="s">
        <v>923</v>
      </c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3"/>
      <c r="Y13" s="209"/>
      <c r="Z13" s="210"/>
    </row>
    <row r="14" spans="3:26" ht="25.5" customHeight="1" thickBot="1">
      <c r="C14" s="313"/>
      <c r="D14" s="319"/>
      <c r="E14" s="191" t="s">
        <v>922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206"/>
      <c r="Y14" s="207"/>
      <c r="Z14" s="211"/>
    </row>
    <row r="15" spans="3:26" ht="13.5" customHeight="1">
      <c r="C15" s="311" t="s">
        <v>957</v>
      </c>
      <c r="D15" s="320"/>
      <c r="E15" s="183" t="s">
        <v>923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3"/>
      <c r="Y15" s="224"/>
      <c r="Z15" s="211"/>
    </row>
    <row r="16" spans="3:26" ht="25.5" customHeight="1" thickBot="1">
      <c r="C16" s="313"/>
      <c r="D16" s="321"/>
      <c r="E16" s="218" t="s">
        <v>922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206"/>
      <c r="Y16" s="207"/>
      <c r="Z16" s="211"/>
    </row>
    <row r="17" spans="3:26" ht="25.5" customHeight="1" thickBot="1">
      <c r="C17" s="323" t="s">
        <v>863</v>
      </c>
      <c r="D17" s="324"/>
      <c r="E17" s="325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20"/>
      <c r="Y17" s="221"/>
      <c r="Z17" s="212"/>
    </row>
    <row r="18" spans="3:26" ht="25.5" customHeight="1" thickBot="1">
      <c r="C18" s="308" t="s">
        <v>921</v>
      </c>
      <c r="D18" s="309"/>
      <c r="E18" s="310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213"/>
      <c r="Y18" s="214"/>
      <c r="Z18" s="215"/>
    </row>
    <row r="19" spans="3:26" ht="22.5" customHeight="1">
      <c r="C19" s="225"/>
      <c r="D19" s="225"/>
      <c r="E19" s="89" t="s">
        <v>5</v>
      </c>
      <c r="F19" s="89" t="s">
        <v>4</v>
      </c>
      <c r="G19" s="89">
        <v>14</v>
      </c>
      <c r="H19" s="88">
        <f>G19*144/113</f>
        <v>17.840707964601769</v>
      </c>
      <c r="I19" s="88"/>
      <c r="J19" s="89" t="s">
        <v>33</v>
      </c>
      <c r="K19" s="89" t="s">
        <v>34</v>
      </c>
      <c r="L19" s="89">
        <v>27.7</v>
      </c>
      <c r="M19" s="88">
        <f>L19*134/113</f>
        <v>32.84778761061947</v>
      </c>
      <c r="N19" s="88"/>
      <c r="O19" s="94"/>
      <c r="P19" s="89"/>
      <c r="Q19" s="89"/>
      <c r="R19" s="89"/>
      <c r="S19" s="88"/>
      <c r="T19" s="94"/>
      <c r="U19" s="89"/>
      <c r="V19" s="89"/>
      <c r="W19" s="89"/>
      <c r="X19" s="88"/>
      <c r="Y19" s="94"/>
      <c r="Z19" s="225"/>
    </row>
    <row r="20" spans="3:26" ht="18.75" customHeight="1">
      <c r="E20" s="89" t="s">
        <v>3</v>
      </c>
      <c r="F20" s="89" t="s">
        <v>4</v>
      </c>
      <c r="G20" s="89">
        <v>15.8</v>
      </c>
      <c r="H20" s="88">
        <v>18</v>
      </c>
      <c r="I20" s="88"/>
      <c r="J20" s="90" t="s">
        <v>22</v>
      </c>
      <c r="K20" s="90" t="s">
        <v>23</v>
      </c>
      <c r="L20" s="89">
        <v>27</v>
      </c>
      <c r="M20" s="88">
        <f>L20*134/113</f>
        <v>32.017699115044245</v>
      </c>
      <c r="N20" s="88"/>
      <c r="O20" s="94"/>
      <c r="P20" s="89"/>
      <c r="Q20" s="89"/>
      <c r="R20" s="89"/>
      <c r="S20" s="88"/>
      <c r="T20" s="94"/>
      <c r="U20" s="89"/>
      <c r="V20" s="89"/>
      <c r="W20" s="89"/>
      <c r="X20" s="88"/>
      <c r="Y20" s="94"/>
    </row>
    <row r="21" spans="3:26" ht="25.5" customHeight="1">
      <c r="E21"/>
      <c r="F21"/>
      <c r="G21"/>
      <c r="H21"/>
      <c r="I21"/>
      <c r="J21" s="94"/>
      <c r="K21"/>
      <c r="L21"/>
      <c r="M21"/>
      <c r="N21"/>
      <c r="O21" s="94"/>
      <c r="P21"/>
      <c r="Q21"/>
      <c r="R21"/>
      <c r="S21"/>
      <c r="T21" s="94"/>
      <c r="U21"/>
      <c r="V21"/>
      <c r="W21"/>
      <c r="X21"/>
      <c r="Y21" s="94"/>
    </row>
    <row r="22" spans="3:26" ht="25.5" customHeight="1">
      <c r="I22" s="88"/>
      <c r="J22" s="94"/>
      <c r="K22" s="89"/>
      <c r="L22" s="89"/>
      <c r="M22" s="89"/>
      <c r="N22" s="88"/>
      <c r="O22" s="94"/>
      <c r="P22" s="89"/>
      <c r="Q22" s="89"/>
      <c r="R22" s="89"/>
      <c r="S22" s="88"/>
      <c r="T22" s="94"/>
      <c r="U22" s="89"/>
      <c r="V22" s="89"/>
      <c r="W22" s="89"/>
      <c r="X22" s="88"/>
      <c r="Y22" s="94"/>
    </row>
    <row r="23" spans="3:26" ht="25.5" customHeight="1">
      <c r="I23" s="88"/>
      <c r="J23" s="94"/>
      <c r="K23" s="90"/>
      <c r="L23" s="90"/>
      <c r="M23" s="89"/>
      <c r="N23" s="88"/>
      <c r="O23" s="94"/>
      <c r="P23" s="90"/>
      <c r="Q23" s="90"/>
      <c r="R23" s="89"/>
      <c r="S23" s="88"/>
      <c r="T23" s="94"/>
      <c r="U23" s="90"/>
      <c r="V23" s="90"/>
      <c r="W23" s="89"/>
      <c r="X23" s="88"/>
      <c r="Y23" s="94"/>
    </row>
  </sheetData>
  <mergeCells count="13">
    <mergeCell ref="C2:I2"/>
    <mergeCell ref="C3:E3"/>
    <mergeCell ref="C4:E4"/>
    <mergeCell ref="C5:E5"/>
    <mergeCell ref="C11:E11"/>
    <mergeCell ref="C18:E18"/>
    <mergeCell ref="C7:D8"/>
    <mergeCell ref="C9:D10"/>
    <mergeCell ref="C6:E6"/>
    <mergeCell ref="C13:D14"/>
    <mergeCell ref="C15:D16"/>
    <mergeCell ref="C12:E12"/>
    <mergeCell ref="C17:E17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6d93d202-47fc-4405-873a-cab67cc5f1b2">false</MarketSpecific>
    <ApprovalStatus xmlns="6d93d202-47fc-4405-873a-cab67cc5f1b2">InProgress</ApprovalStatus>
    <LocComments xmlns="6d93d202-47fc-4405-873a-cab67cc5f1b2" xsi:nil="true"/>
    <DirectSourceMarket xmlns="6d93d202-47fc-4405-873a-cab67cc5f1b2">english</DirectSourceMarket>
    <ThumbnailAssetId xmlns="6d93d202-47fc-4405-873a-cab67cc5f1b2" xsi:nil="true"/>
    <PrimaryImageGen xmlns="6d93d202-47fc-4405-873a-cab67cc5f1b2">true</PrimaryImageGen>
    <LegacyData xmlns="6d93d202-47fc-4405-873a-cab67cc5f1b2" xsi:nil="true"/>
    <TPFriendlyName xmlns="6d93d202-47fc-4405-873a-cab67cc5f1b2" xsi:nil="true"/>
    <NumericId xmlns="6d93d202-47fc-4405-873a-cab67cc5f1b2" xsi:nil="true"/>
    <LocRecommendedHandoff xmlns="6d93d202-47fc-4405-873a-cab67cc5f1b2" xsi:nil="true"/>
    <BlockPublish xmlns="6d93d202-47fc-4405-873a-cab67cc5f1b2">false</BlockPublish>
    <BusinessGroup xmlns="6d93d202-47fc-4405-873a-cab67cc5f1b2" xsi:nil="true"/>
    <OpenTemplate xmlns="6d93d202-47fc-4405-873a-cab67cc5f1b2">true</OpenTemplate>
    <SourceTitle xmlns="6d93d202-47fc-4405-873a-cab67cc5f1b2">Tournament brackets</SourceTitle>
    <APEditor xmlns="6d93d202-47fc-4405-873a-cab67cc5f1b2">
      <UserInfo>
        <DisplayName/>
        <AccountId xsi:nil="true"/>
        <AccountType/>
      </UserInfo>
    </APEditor>
    <UALocComments xmlns="6d93d202-47fc-4405-873a-cab67cc5f1b2">2007 Template UpLeveling Do Not HandOff</UALocComments>
    <IntlLangReviewDate xmlns="6d93d202-47fc-4405-873a-cab67cc5f1b2" xsi:nil="true"/>
    <PublishStatusLookup xmlns="6d93d202-47fc-4405-873a-cab67cc5f1b2">
      <Value>482374</Value>
      <Value>482411</Value>
    </PublishStatusLookup>
    <ParentAssetId xmlns="6d93d202-47fc-4405-873a-cab67cc5f1b2" xsi:nil="true"/>
    <FeatureTagsTaxHTField0 xmlns="6d93d202-47fc-4405-873a-cab67cc5f1b2">
      <Terms xmlns="http://schemas.microsoft.com/office/infopath/2007/PartnerControls"/>
    </FeatureTagsTaxHTField0>
    <MachineTranslated xmlns="6d93d202-47fc-4405-873a-cab67cc5f1b2">false</MachineTranslated>
    <Providers xmlns="6d93d202-47fc-4405-873a-cab67cc5f1b2" xsi:nil="true"/>
    <OriginalSourceMarket xmlns="6d93d202-47fc-4405-873a-cab67cc5f1b2">english</OriginalSourceMarket>
    <APDescription xmlns="6d93d202-47fc-4405-873a-cab67cc5f1b2" xsi:nil="true"/>
    <ContentItem xmlns="6d93d202-47fc-4405-873a-cab67cc5f1b2" xsi:nil="true"/>
    <ClipArtFilename xmlns="6d93d202-47fc-4405-873a-cab67cc5f1b2" xsi:nil="true"/>
    <TPInstallLocation xmlns="6d93d202-47fc-4405-873a-cab67cc5f1b2" xsi:nil="true"/>
    <TimesCloned xmlns="6d93d202-47fc-4405-873a-cab67cc5f1b2" xsi:nil="true"/>
    <PublishTargets xmlns="6d93d202-47fc-4405-873a-cab67cc5f1b2">OfficeOnline,OfficeOnlineVNext</PublishTargets>
    <AcquiredFrom xmlns="6d93d202-47fc-4405-873a-cab67cc5f1b2">Internal MS</AcquiredFrom>
    <AssetStart xmlns="6d93d202-47fc-4405-873a-cab67cc5f1b2">2012-02-13T22:01:00+00:00</AssetStart>
    <FriendlyTitle xmlns="6d93d202-47fc-4405-873a-cab67cc5f1b2" xsi:nil="true"/>
    <Provider xmlns="6d93d202-47fc-4405-873a-cab67cc5f1b2" xsi:nil="true"/>
    <LastHandOff xmlns="6d93d202-47fc-4405-873a-cab67cc5f1b2" xsi:nil="true"/>
    <Manager xmlns="6d93d202-47fc-4405-873a-cab67cc5f1b2" xsi:nil="true"/>
    <UALocRecommendation xmlns="6d93d202-47fc-4405-873a-cab67cc5f1b2">Localize</UALocRecommendation>
    <ArtSampleDocs xmlns="6d93d202-47fc-4405-873a-cab67cc5f1b2" xsi:nil="true"/>
    <UACurrentWords xmlns="6d93d202-47fc-4405-873a-cab67cc5f1b2" xsi:nil="true"/>
    <TPClientViewer xmlns="6d93d202-47fc-4405-873a-cab67cc5f1b2" xsi:nil="true"/>
    <TemplateStatus xmlns="6d93d202-47fc-4405-873a-cab67cc5f1b2">Complete</TemplateStatus>
    <ShowIn xmlns="6d93d202-47fc-4405-873a-cab67cc5f1b2">Show everywhere</ShowIn>
    <CSXHash xmlns="6d93d202-47fc-4405-873a-cab67cc5f1b2" xsi:nil="true"/>
    <Downloads xmlns="6d93d202-47fc-4405-873a-cab67cc5f1b2">0</Downloads>
    <VoteCount xmlns="6d93d202-47fc-4405-873a-cab67cc5f1b2" xsi:nil="true"/>
    <OOCacheId xmlns="6d93d202-47fc-4405-873a-cab67cc5f1b2" xsi:nil="true"/>
    <IsDeleted xmlns="6d93d202-47fc-4405-873a-cab67cc5f1b2">false</IsDeleted>
    <InternalTagsTaxHTField0 xmlns="6d93d202-47fc-4405-873a-cab67cc5f1b2">
      <Terms xmlns="http://schemas.microsoft.com/office/infopath/2007/PartnerControls"/>
    </InternalTagsTaxHTField0>
    <UANotes xmlns="6d93d202-47fc-4405-873a-cab67cc5f1b2">2003 to 2007 conversion</UANotes>
    <AssetExpire xmlns="6d93d202-47fc-4405-873a-cab67cc5f1b2">2035-01-01T08:00:00+00:00</AssetExpire>
    <CSXSubmissionMarket xmlns="6d93d202-47fc-4405-873a-cab67cc5f1b2" xsi:nil="true"/>
    <DSATActionTaken xmlns="6d93d202-47fc-4405-873a-cab67cc5f1b2" xsi:nil="true"/>
    <SubmitterId xmlns="6d93d202-47fc-4405-873a-cab67cc5f1b2" xsi:nil="true"/>
    <EditorialTags xmlns="6d93d202-47fc-4405-873a-cab67cc5f1b2" xsi:nil="true"/>
    <TPExecutable xmlns="6d93d202-47fc-4405-873a-cab67cc5f1b2" xsi:nil="true"/>
    <CSXSubmissionDate xmlns="6d93d202-47fc-4405-873a-cab67cc5f1b2" xsi:nil="true"/>
    <CSXUpdate xmlns="6d93d202-47fc-4405-873a-cab67cc5f1b2">false</CSXUpdate>
    <AssetType xmlns="6d93d202-47fc-4405-873a-cab67cc5f1b2">TP</AssetType>
    <ApprovalLog xmlns="6d93d202-47fc-4405-873a-cab67cc5f1b2" xsi:nil="true"/>
    <BugNumber xmlns="6d93d202-47fc-4405-873a-cab67cc5f1b2" xsi:nil="true"/>
    <OriginAsset xmlns="6d93d202-47fc-4405-873a-cab67cc5f1b2" xsi:nil="true"/>
    <TPComponent xmlns="6d93d202-47fc-4405-873a-cab67cc5f1b2" xsi:nil="true"/>
    <Milestone xmlns="6d93d202-47fc-4405-873a-cab67cc5f1b2" xsi:nil="true"/>
    <RecommendationsModifier xmlns="6d93d202-47fc-4405-873a-cab67cc5f1b2" xsi:nil="true"/>
    <Component xmlns="64acb2c5-0a2b-4bda-bd34-58e36cbb80d2" xsi:nil="true"/>
    <Description0 xmlns="64acb2c5-0a2b-4bda-bd34-58e36cbb80d2" xsi:nil="true"/>
    <AssetId xmlns="6d93d202-47fc-4405-873a-cab67cc5f1b2">TP102828506</AssetId>
    <PolicheckWords xmlns="6d93d202-47fc-4405-873a-cab67cc5f1b2" xsi:nil="true"/>
    <TPLaunchHelpLink xmlns="6d93d202-47fc-4405-873a-cab67cc5f1b2" xsi:nil="true"/>
    <IntlLocPriority xmlns="6d93d202-47fc-4405-873a-cab67cc5f1b2" xsi:nil="true"/>
    <TPApplication xmlns="6d93d202-47fc-4405-873a-cab67cc5f1b2" xsi:nil="true"/>
    <IntlLangReviewer xmlns="6d93d202-47fc-4405-873a-cab67cc5f1b2" xsi:nil="true"/>
    <HandoffToMSDN xmlns="6d93d202-47fc-4405-873a-cab67cc5f1b2" xsi:nil="true"/>
    <PlannedPubDate xmlns="6d93d202-47fc-4405-873a-cab67cc5f1b2" xsi:nil="true"/>
    <CrawlForDependencies xmlns="6d93d202-47fc-4405-873a-cab67cc5f1b2">false</CrawlForDependencies>
    <LocLastLocAttemptVersionLookup xmlns="6d93d202-47fc-4405-873a-cab67cc5f1b2">824944</LocLastLocAttemptVersionLookup>
    <TrustLevel xmlns="6d93d202-47fc-4405-873a-cab67cc5f1b2">1 Microsoft Managed Content</TrustLevel>
    <CampaignTagsTaxHTField0 xmlns="6d93d202-47fc-4405-873a-cab67cc5f1b2">
      <Terms xmlns="http://schemas.microsoft.com/office/infopath/2007/PartnerControls"/>
    </CampaignTagsTaxHTField0>
    <TPNamespace xmlns="6d93d202-47fc-4405-873a-cab67cc5f1b2" xsi:nil="true"/>
    <TaxCatchAll xmlns="6d93d202-47fc-4405-873a-cab67cc5f1b2"/>
    <IsSearchable xmlns="6d93d202-47fc-4405-873a-cab67cc5f1b2">true</IsSearchable>
    <TemplateTemplateType xmlns="6d93d202-47fc-4405-873a-cab67cc5f1b2">Excel 2007 Default</TemplateTemplateType>
    <Markets xmlns="6d93d202-47fc-4405-873a-cab67cc5f1b2"/>
    <IntlLangReview xmlns="6d93d202-47fc-4405-873a-cab67cc5f1b2">false</IntlLangReview>
    <UAProjectedTotalWords xmlns="6d93d202-47fc-4405-873a-cab67cc5f1b2" xsi:nil="true"/>
    <OutputCachingOn xmlns="6d93d202-47fc-4405-873a-cab67cc5f1b2">false</OutputCachingOn>
    <AverageRating xmlns="6d93d202-47fc-4405-873a-cab67cc5f1b2" xsi:nil="true"/>
    <APAuthor xmlns="6d93d202-47fc-4405-873a-cab67cc5f1b2">
      <UserInfo>
        <DisplayName/>
        <AccountId>2721</AccountId>
        <AccountType/>
      </UserInfo>
    </APAuthor>
    <TPCommandLine xmlns="6d93d202-47fc-4405-873a-cab67cc5f1b2" xsi:nil="true"/>
    <LocManualTestRequired xmlns="6d93d202-47fc-4405-873a-cab67cc5f1b2">false</LocManualTestRequired>
    <TPAppVersion xmlns="6d93d202-47fc-4405-873a-cab67cc5f1b2" xsi:nil="true"/>
    <EditorialStatus xmlns="6d93d202-47fc-4405-873a-cab67cc5f1b2" xsi:nil="true"/>
    <LastModifiedDateTime xmlns="6d93d202-47fc-4405-873a-cab67cc5f1b2" xsi:nil="true"/>
    <TPLaunchHelpLinkType xmlns="6d93d202-47fc-4405-873a-cab67cc5f1b2">Template</TPLaunchHelpLinkType>
    <OriginalRelease xmlns="6d93d202-47fc-4405-873a-cab67cc5f1b2">14</OriginalRelease>
    <ScenarioTagsTaxHTField0 xmlns="6d93d202-47fc-4405-873a-cab67cc5f1b2">
      <Terms xmlns="http://schemas.microsoft.com/office/infopath/2007/PartnerControls"/>
    </ScenarioTagsTaxHTField0>
    <LocalizationTagsTaxHTField0 xmlns="6d93d202-47fc-4405-873a-cab67cc5f1b2">
      <Terms xmlns="http://schemas.microsoft.com/office/infopath/2007/PartnerControls"/>
    </LocalizationTagsTaxHTField0>
    <LocMarketGroupTiers2 xmlns="6d93d202-47fc-4405-873a-cab67cc5f1b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7181B-E120-457A-9CA7-CEAF2E90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0130A-D11F-400C-A007-77F1497583CB}">
  <ds:schemaRefs>
    <ds:schemaRef ds:uri="http://schemas.microsoft.com/office/2006/metadata/properties"/>
    <ds:schemaRef ds:uri="http://schemas.microsoft.com/office/infopath/2007/PartnerControls"/>
    <ds:schemaRef ds:uri="6d93d202-47fc-4405-873a-cab67cc5f1b2"/>
    <ds:schemaRef ds:uri="64acb2c5-0a2b-4bda-bd34-58e36cbb80d2"/>
  </ds:schemaRefs>
</ds:datastoreItem>
</file>

<file path=customXml/itemProps3.xml><?xml version="1.0" encoding="utf-8"?>
<ds:datastoreItem xmlns:ds="http://schemas.openxmlformats.org/officeDocument/2006/customXml" ds:itemID="{2BB3329C-F29F-4097-8BE1-9D2F6D30F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TM02828507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 brouillons</vt:lpstr>
      <vt:lpstr>D</vt:lpstr>
      <vt:lpstr>H</vt:lpstr>
      <vt:lpstr>calculs AR</vt:lpstr>
      <vt:lpstr>PRIZES</vt:lpstr>
      <vt:lpstr>T1 FINAL</vt:lpstr>
      <vt:lpstr>T A</vt:lpstr>
      <vt:lpstr>T B</vt:lpstr>
      <vt:lpstr>Card (2)</vt:lpstr>
      <vt:lpstr>T1 FINAL (2)</vt:lpstr>
      <vt:lpstr>'Card (2)'!Zone_d_impression</vt:lpstr>
      <vt:lpstr>PRIZES!Zone_d_impression</vt:lpstr>
      <vt:lpstr>'T A'!Zone_d_impression</vt:lpstr>
      <vt:lpstr>'T1 FINAL'!Zone_d_impression</vt:lpstr>
      <vt:lpstr>'T1 FINAL (2)'!Zone_d_impression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Baptiste GAGLIARDI</dc:creator>
  <cp:keywords/>
  <dc:description/>
  <cp:lastModifiedBy>Jean Baptiste GAGLIARDI</cp:lastModifiedBy>
  <cp:lastPrinted>2021-03-22T21:56:28Z</cp:lastPrinted>
  <dcterms:created xsi:type="dcterms:W3CDTF">2002-02-01T17:44:41Z</dcterms:created>
  <dcterms:modified xsi:type="dcterms:W3CDTF">2021-03-24T16:52:42Z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TC010186371036</vt:lpwstr>
  </property>
  <property fmtid="{D5CDD505-2E9C-101B-9397-08002B2CF9AE}" pid="3" name="InternalTags">
    <vt:lpwstr/>
  </property>
  <property fmtid="{D5CDD505-2E9C-101B-9397-08002B2CF9AE}" pid="4" name="ContentTypeId">
    <vt:lpwstr>0x01010069924D1ECC420D47A2456556BC94F7370400BDF4491DEA4973499845289601F88B9F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9702800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